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read\Desktop\"/>
    </mc:Choice>
  </mc:AlternateContent>
  <xr:revisionPtr revIDLastSave="0" documentId="13_ncr:1_{64B3C800-287C-4CDE-BD6F-A405ABD49A37}" xr6:coauthVersionLast="47" xr6:coauthVersionMax="47" xr10:uidLastSave="{00000000-0000-0000-0000-000000000000}"/>
  <bookViews>
    <workbookView xWindow="-108" yWindow="-108" windowWidth="23256" windowHeight="12720" xr2:uid="{7F2BBC1E-7D54-4413-83A3-5D4807AEDF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4" i="1" l="1"/>
  <c r="K144" i="1"/>
  <c r="N143" i="1" l="1"/>
  <c r="K143" i="1"/>
  <c r="N137" i="1"/>
  <c r="N136" i="1"/>
  <c r="N135" i="1"/>
  <c r="N131" i="1"/>
  <c r="N130" i="1"/>
  <c r="N128" i="1"/>
  <c r="N127" i="1"/>
  <c r="N126" i="1"/>
  <c r="N125" i="1"/>
  <c r="N124" i="1"/>
  <c r="N123" i="1"/>
  <c r="N122" i="1"/>
  <c r="N121" i="1"/>
  <c r="N116" i="1"/>
  <c r="N115" i="1"/>
  <c r="N114" i="1"/>
  <c r="N113" i="1"/>
  <c r="N112" i="1"/>
  <c r="N111" i="1"/>
  <c r="N110" i="1"/>
  <c r="N109" i="1"/>
  <c r="N108" i="1"/>
  <c r="N107" i="1"/>
  <c r="N106" i="1"/>
  <c r="K105" i="1"/>
  <c r="N105" i="1" s="1"/>
  <c r="K104" i="1"/>
  <c r="N104" i="1" s="1"/>
  <c r="K103" i="1"/>
  <c r="N103" i="1" s="1"/>
  <c r="K102" i="1"/>
  <c r="N102" i="1" s="1"/>
  <c r="K101" i="1"/>
  <c r="N101" i="1" s="1"/>
  <c r="K100" i="1"/>
  <c r="N100" i="1" s="1"/>
  <c r="K99" i="1"/>
  <c r="N99" i="1" s="1"/>
  <c r="K98" i="1"/>
  <c r="N98" i="1" s="1"/>
  <c r="K97" i="1"/>
  <c r="N97" i="1" s="1"/>
  <c r="K96" i="1"/>
  <c r="N96" i="1" s="1"/>
  <c r="K95" i="1"/>
  <c r="N95" i="1" s="1"/>
  <c r="K94" i="1"/>
  <c r="N94" i="1" s="1"/>
  <c r="K93" i="1"/>
  <c r="N93" i="1" s="1"/>
  <c r="K92" i="1"/>
  <c r="N92" i="1" s="1"/>
  <c r="K91" i="1"/>
  <c r="N91" i="1" s="1"/>
  <c r="K90" i="1"/>
  <c r="N90" i="1" s="1"/>
  <c r="K89" i="1"/>
  <c r="N89" i="1" s="1"/>
  <c r="K88" i="1"/>
  <c r="N88" i="1" s="1"/>
  <c r="K87" i="1"/>
  <c r="N87" i="1" s="1"/>
  <c r="K86" i="1"/>
  <c r="N86" i="1" s="1"/>
  <c r="K85" i="1"/>
  <c r="N85" i="1" s="1"/>
  <c r="K84" i="1"/>
  <c r="N84" i="1" s="1"/>
  <c r="K83" i="1"/>
  <c r="N83" i="1" s="1"/>
  <c r="K82" i="1"/>
  <c r="N82" i="1" s="1"/>
  <c r="K81" i="1"/>
  <c r="N81" i="1" s="1"/>
  <c r="K80" i="1"/>
  <c r="N80" i="1" s="1"/>
  <c r="K79" i="1"/>
  <c r="N79" i="1" s="1"/>
  <c r="K78" i="1"/>
  <c r="N78" i="1" s="1"/>
  <c r="K77" i="1"/>
  <c r="N77" i="1" s="1"/>
  <c r="K76" i="1"/>
  <c r="N76" i="1" s="1"/>
  <c r="K75" i="1"/>
  <c r="N75" i="1" s="1"/>
  <c r="K74" i="1"/>
  <c r="N74" i="1" s="1"/>
  <c r="K73" i="1"/>
  <c r="N73" i="1" s="1"/>
  <c r="K72" i="1"/>
  <c r="N72" i="1" s="1"/>
  <c r="R71" i="1"/>
  <c r="K71" i="1"/>
  <c r="N71" i="1" s="1"/>
  <c r="N66" i="1"/>
  <c r="N65" i="1"/>
  <c r="N64" i="1"/>
  <c r="N63" i="1"/>
  <c r="K62" i="1"/>
  <c r="N62" i="1" s="1"/>
  <c r="K61" i="1"/>
  <c r="N61" i="1" s="1"/>
  <c r="K60" i="1"/>
  <c r="N60" i="1" s="1"/>
  <c r="K59" i="1"/>
  <c r="N59" i="1" s="1"/>
  <c r="K58" i="1"/>
  <c r="N58" i="1" s="1"/>
  <c r="K57" i="1"/>
  <c r="N57" i="1" s="1"/>
  <c r="K56" i="1"/>
  <c r="N56" i="1" s="1"/>
  <c r="K55" i="1"/>
  <c r="N55" i="1" s="1"/>
  <c r="K54" i="1"/>
  <c r="N54" i="1" s="1"/>
  <c r="K53" i="1"/>
  <c r="N53" i="1" s="1"/>
  <c r="K52" i="1"/>
  <c r="N52" i="1" s="1"/>
  <c r="K51" i="1"/>
  <c r="N51" i="1" s="1"/>
  <c r="K50" i="1"/>
  <c r="N50" i="1" s="1"/>
  <c r="K49" i="1"/>
  <c r="N49" i="1" s="1"/>
  <c r="K48" i="1"/>
  <c r="N48" i="1" s="1"/>
  <c r="K47" i="1"/>
  <c r="N47" i="1" s="1"/>
  <c r="K46" i="1"/>
  <c r="N46" i="1" s="1"/>
  <c r="K45" i="1"/>
  <c r="N45" i="1" s="1"/>
  <c r="K44" i="1"/>
  <c r="N44" i="1" s="1"/>
  <c r="K43" i="1"/>
  <c r="N43" i="1" s="1"/>
  <c r="K42" i="1"/>
  <c r="N42" i="1" s="1"/>
  <c r="K41" i="1"/>
  <c r="N41" i="1" s="1"/>
  <c r="K40" i="1"/>
  <c r="N40" i="1" s="1"/>
  <c r="K39" i="1"/>
  <c r="N39" i="1" s="1"/>
  <c r="K38" i="1"/>
  <c r="N38" i="1" s="1"/>
  <c r="K37" i="1"/>
  <c r="N37" i="1" s="1"/>
  <c r="K36" i="1"/>
  <c r="N36" i="1" s="1"/>
  <c r="K35" i="1"/>
  <c r="N35" i="1" s="1"/>
  <c r="K34" i="1"/>
  <c r="N34" i="1" s="1"/>
  <c r="K33" i="1"/>
  <c r="N33" i="1" s="1"/>
  <c r="K32" i="1"/>
  <c r="N32" i="1" s="1"/>
  <c r="K31" i="1"/>
  <c r="N31" i="1" s="1"/>
  <c r="K30" i="1"/>
  <c r="N30" i="1" s="1"/>
  <c r="K29" i="1"/>
  <c r="N29" i="1" s="1"/>
  <c r="K28" i="1"/>
  <c r="N28" i="1" s="1"/>
  <c r="K27" i="1"/>
  <c r="N27" i="1" s="1"/>
  <c r="K26" i="1"/>
  <c r="N26" i="1" s="1"/>
  <c r="K25" i="1"/>
  <c r="N25" i="1" s="1"/>
  <c r="K24" i="1"/>
  <c r="N24" i="1" s="1"/>
  <c r="K23" i="1"/>
  <c r="N23" i="1" s="1"/>
  <c r="K22" i="1"/>
  <c r="N22" i="1" s="1"/>
  <c r="N21" i="1"/>
  <c r="N20" i="1"/>
  <c r="N19" i="1"/>
  <c r="K18" i="1"/>
  <c r="N18" i="1" s="1"/>
  <c r="K17" i="1"/>
  <c r="N17" i="1" s="1"/>
  <c r="K16" i="1"/>
  <c r="N16" i="1" s="1"/>
  <c r="N15" i="1"/>
  <c r="K14" i="1"/>
  <c r="N14" i="1" s="1"/>
  <c r="K13" i="1"/>
  <c r="N13" i="1" s="1"/>
  <c r="K12" i="1"/>
  <c r="N12" i="1" s="1"/>
  <c r="K11" i="1"/>
  <c r="N11" i="1" s="1"/>
  <c r="K10" i="1"/>
  <c r="N10" i="1" s="1"/>
  <c r="K9" i="1"/>
  <c r="N9" i="1" s="1"/>
  <c r="N146" i="1" l="1"/>
  <c r="N138" i="1"/>
  <c r="N117" i="1"/>
  <c r="N67" i="1"/>
  <c r="N147" i="1" l="1"/>
  <c r="O138" i="1" s="1"/>
  <c r="O117" i="1" l="1"/>
  <c r="O67" i="1"/>
  <c r="O1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K63" authorId="0" shapeId="0" xr:uid="{44295306-922B-4CEC-8057-A1C1F45C130C}">
      <text>
        <r>
          <rPr>
            <b/>
            <sz val="9"/>
            <rFont val="宋体"/>
            <family val="3"/>
            <charset val="134"/>
          </rPr>
          <t>KG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<sst xmlns="http://schemas.openxmlformats.org/spreadsheetml/2006/main" count="285" uniqueCount="182">
  <si>
    <t>20AW-----探路者控股集团股份有限公司成本核算表(20AW季)</t>
  </si>
  <si>
    <t>款式图</t>
  </si>
  <si>
    <t>款式名称：</t>
  </si>
  <si>
    <t>25升双肩包</t>
    <phoneticPr fontId="7" type="noConversion"/>
  </si>
  <si>
    <t>渠道：</t>
  </si>
  <si>
    <t>开发季：</t>
  </si>
  <si>
    <t>20AW</t>
  </si>
  <si>
    <t>生产工厂：</t>
  </si>
  <si>
    <t>生产编号：</t>
  </si>
  <si>
    <t>TEBBBM90722</t>
    <phoneticPr fontId="7" type="noConversion"/>
  </si>
  <si>
    <t>品牌：</t>
  </si>
  <si>
    <t>TOREAD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</si>
  <si>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</si>
  <si>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</si>
  <si>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</si>
  <si>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</si>
  <si>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</si>
  <si>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</si>
  <si>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</si>
  <si>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赵建飞</t>
    <phoneticPr fontId="7" type="noConversion"/>
  </si>
  <si>
    <t>系列：</t>
  </si>
  <si>
    <t>制单日期：</t>
  </si>
  <si>
    <t>核价</t>
  </si>
  <si>
    <t>面、里料(主布面料、配布面料、底料、里料、网布、210T、弹性料、防滑料、防雨罩料等）</t>
  </si>
  <si>
    <t>序号</t>
  </si>
  <si>
    <t>物料名称</t>
  </si>
  <si>
    <t>物料编号</t>
  </si>
  <si>
    <t>应用部位</t>
  </si>
  <si>
    <t>规格</t>
  </si>
  <si>
    <t>配色方案</t>
  </si>
  <si>
    <t>应用尺寸</t>
  </si>
  <si>
    <t>采购信息</t>
  </si>
  <si>
    <t>幅宽(cm)</t>
  </si>
  <si>
    <t>克重(g/m2)</t>
  </si>
  <si>
    <t>配色一</t>
  </si>
  <si>
    <t>长（cm）</t>
  </si>
  <si>
    <t>宽（cm）</t>
  </si>
  <si>
    <t>数量（个）</t>
  </si>
  <si>
    <t>单耗()</t>
  </si>
  <si>
    <t>损耗(%)</t>
  </si>
  <si>
    <t>单价(元/码)</t>
  </si>
  <si>
    <t>金额(元)</t>
  </si>
  <si>
    <t>费用占比</t>
  </si>
  <si>
    <t>供应商</t>
  </si>
  <si>
    <t>主料 630D尼龙料</t>
  </si>
  <si>
    <t>主袋内前链袋拉接</t>
  </si>
  <si>
    <t>前身片下接</t>
  </si>
  <si>
    <t>后上片</t>
  </si>
  <si>
    <t>后下接片</t>
  </si>
  <si>
    <t>左右侧附袋</t>
  </si>
  <si>
    <t>左右侧附袋片袋口后贴</t>
  </si>
  <si>
    <t>左右侧附袋袋口前贴</t>
  </si>
  <si>
    <t>背带面上接</t>
  </si>
  <si>
    <t>背带面下接</t>
  </si>
  <si>
    <t>背耳</t>
  </si>
  <si>
    <t>身围侧接</t>
  </si>
  <si>
    <t>身围前链贴1</t>
  </si>
  <si>
    <t>身围前链贴</t>
  </si>
  <si>
    <t>身围后链贴</t>
  </si>
  <si>
    <t>前附袋片</t>
  </si>
  <si>
    <t>身围底接</t>
  </si>
  <si>
    <t>里布 210D压花里布（探路者）-黑色</t>
  </si>
  <si>
    <t>中隔片</t>
  </si>
  <si>
    <t>内IP袋贴袋位补强</t>
  </si>
  <si>
    <t>内IP袋身片</t>
  </si>
  <si>
    <t>内后链袋底围</t>
  </si>
  <si>
    <t>内后链袋拉链尾</t>
  </si>
  <si>
    <t>内后链袋片</t>
  </si>
  <si>
    <t>内电脑袋身片</t>
  </si>
  <si>
    <t>前身内片上接</t>
  </si>
  <si>
    <t>前身内片下接</t>
  </si>
  <si>
    <t>前身内片中接</t>
  </si>
  <si>
    <t>前附袋内片</t>
  </si>
  <si>
    <t>前附袋后片</t>
  </si>
  <si>
    <t>后链袋片</t>
  </si>
  <si>
    <t>身围底接内片前接</t>
  </si>
  <si>
    <t>身围底接内片后接</t>
  </si>
  <si>
    <t>里布1 （HW）180G天鹅绒</t>
  </si>
  <si>
    <t>网料 小星网三层网</t>
  </si>
  <si>
    <t>背带底上接</t>
  </si>
  <si>
    <t>背带底下接</t>
  </si>
  <si>
    <t>网料1 K114厚软菱形网</t>
  </si>
  <si>
    <t>内前网链袋片</t>
  </si>
  <si>
    <t>3MM珍珠棉-黑色</t>
  </si>
  <si>
    <t>主袋内前IP袋内托</t>
  </si>
  <si>
    <t>前身片托</t>
  </si>
  <si>
    <t>前链袋片托</t>
  </si>
  <si>
    <t>4mm珍珠棉-黑色</t>
  </si>
  <si>
    <t>前身前链贴托</t>
  </si>
  <si>
    <t>5mm珍珠棉-黑色</t>
  </si>
  <si>
    <t>中隔片托</t>
  </si>
  <si>
    <t>后链袋片托</t>
  </si>
  <si>
    <t>内电脑袋身片内托</t>
  </si>
  <si>
    <t>10mm加密珍珠棉-黑色</t>
  </si>
  <si>
    <t>背带内托</t>
  </si>
  <si>
    <t>15mm加密海绵-黑色</t>
  </si>
  <si>
    <t>100G无纺布-黑色</t>
  </si>
  <si>
    <t>身围内托</t>
  </si>
  <si>
    <t>杂料PU底</t>
  </si>
  <si>
    <t>0.6MMPP板</t>
  </si>
  <si>
    <t>1.0MMPP板-黑色</t>
  </si>
  <si>
    <t>后下托</t>
  </si>
  <si>
    <t>2.0MMPP板-黑色</t>
  </si>
  <si>
    <t>后身片托</t>
  </si>
  <si>
    <t>面、里料合计</t>
  </si>
  <si>
    <t>辅助材料（海绵、EVA、PE板、拉链、拉袢、扣件、织带、魔术贴、橡筋绳、线、标识、吊牌、合格证、包装等）</t>
  </si>
  <si>
    <t>型号(＃)</t>
  </si>
  <si>
    <t>宽度(cm)</t>
  </si>
  <si>
    <t>单耗（米）</t>
  </si>
  <si>
    <r>
      <rPr>
        <sz val="9"/>
        <color indexed="9"/>
        <rFont val="宋体"/>
        <family val="3"/>
        <charset val="134"/>
      </rPr>
      <t>单价</t>
    </r>
    <r>
      <rPr>
        <sz val="8"/>
        <color indexed="9"/>
        <rFont val="宋体"/>
        <family val="3"/>
        <charset val="134"/>
      </rPr>
      <t>(元/米、个)</t>
    </r>
  </si>
  <si>
    <t>1寸坑纹仿尼龙织带（敬业织带）</t>
  </si>
  <si>
    <t>后上片1</t>
  </si>
  <si>
    <t>1寸4分坑纹仿尼龙织带（敬业织带）</t>
  </si>
  <si>
    <t>1寸2分坑纹仿尼龙织带（敬业织带）</t>
  </si>
  <si>
    <t>6分坑纹仿尼龙织带（敬业织带）</t>
  </si>
  <si>
    <t>背带面下接1</t>
  </si>
  <si>
    <t>1寸中间反光织带-黑体/银色中</t>
  </si>
  <si>
    <t>1"1/2魔术贴勾面-黑色</t>
  </si>
  <si>
    <t>内电脑袋扣条织(正格)</t>
  </si>
  <si>
    <t>1寸4分魔术贴毛面-黑色</t>
  </si>
  <si>
    <t>7分涤纶内包边-黑色</t>
  </si>
  <si>
    <t>7分人字纹仿尼龙外包边-黑色</t>
  </si>
  <si>
    <t>后压膜片外径格(正格)</t>
  </si>
  <si>
    <t>1寸AGS高弹橡筋-黑色</t>
  </si>
  <si>
    <t>1"1/2锁边橡筋-黑色</t>
  </si>
  <si>
    <t>6分锁边橡筋-黑色</t>
  </si>
  <si>
    <t>YKK RC#5拉链16MM-黑色</t>
  </si>
  <si>
    <t>前袋拉</t>
  </si>
  <si>
    <t>YKK RC#5拉链19MM-黑色</t>
  </si>
  <si>
    <t>内后链袋拉(正格)</t>
  </si>
  <si>
    <t>YKK RC5号正拉头带长牌</t>
  </si>
  <si>
    <t>5号VS树脂单头YKK+DFD2670A拉牌-枪色</t>
  </si>
  <si>
    <t>后链袋片1个(反穿)前下链袋后片1个前附袋拉(正格)2个主拉(正格)2个内后链袋拉(正格)1个(正穿)</t>
  </si>
  <si>
    <t>YKK5号拉片</t>
    <phoneticPr fontId="7" type="noConversion"/>
  </si>
  <si>
    <t>单面撞钉9*8MM-枪色</t>
  </si>
  <si>
    <t>6分单面插扣</t>
  </si>
  <si>
    <t>身围后链贴2套背带面下接1套</t>
  </si>
  <si>
    <t>1寸*6分单边日方扣</t>
  </si>
  <si>
    <t>背带下</t>
  </si>
  <si>
    <t>1寸调节式D扣(GD11)-黑色</t>
  </si>
  <si>
    <t>1寸有边方扣(B-F021-D)-黑色</t>
  </si>
  <si>
    <t>1寸标准弯型梯扣(B-T029-0-03)-黑色</t>
  </si>
  <si>
    <t>TOREAD探路者机构件</t>
  </si>
  <si>
    <t>梓柏金属方形唛G21FWPB081</t>
  </si>
  <si>
    <t>前上链袋片</t>
  </si>
  <si>
    <t>辅料合计</t>
  </si>
  <si>
    <t>辅助工艺（图案、标志工艺，如印花、刺绣、铝条、成型后背、线等）</t>
  </si>
  <si>
    <t>尺寸</t>
  </si>
  <si>
    <r>
      <rPr>
        <sz val="9"/>
        <color indexed="9"/>
        <rFont val="宋体"/>
        <family val="3"/>
        <charset val="134"/>
      </rPr>
      <t>用量</t>
    </r>
    <r>
      <rPr>
        <sz val="8"/>
        <color indexed="9"/>
        <rFont val="宋体"/>
        <family val="3"/>
        <charset val="134"/>
      </rPr>
      <t>(米or个)</t>
    </r>
  </si>
  <si>
    <t>单价</t>
  </si>
  <si>
    <t>加工商</t>
  </si>
  <si>
    <t>洗水唛TOREAD探路者</t>
  </si>
  <si>
    <t>丝印FOLLOW YOUR DREAM-银色</t>
  </si>
  <si>
    <t>前附袋左片</t>
  </si>
  <si>
    <t>TOREAD探路者成品压膜壳</t>
  </si>
  <si>
    <t>后幅</t>
  </si>
  <si>
    <t>组装费</t>
  </si>
  <si>
    <t>耳机孔</t>
  </si>
  <si>
    <t>升数标</t>
  </si>
  <si>
    <t>洗水唛(中文)</t>
  </si>
  <si>
    <t>洗水唛(英文)</t>
  </si>
  <si>
    <t>吊牌\合格证(套)</t>
  </si>
  <si>
    <t>5"胶针</t>
  </si>
  <si>
    <t>填充纸</t>
  </si>
  <si>
    <t>线</t>
  </si>
  <si>
    <t>包装袋</t>
  </si>
  <si>
    <t>纸箱</t>
  </si>
  <si>
    <t>04PE自封口小胶袋</t>
  </si>
  <si>
    <t>大胶袋</t>
  </si>
  <si>
    <t>胶纸\胶带\包装耗材</t>
  </si>
  <si>
    <t>辅助工艺合计</t>
  </si>
  <si>
    <r>
      <rPr>
        <b/>
        <sz val="10"/>
        <color indexed="9"/>
        <rFont val="宋体"/>
        <family val="3"/>
        <charset val="134"/>
      </rPr>
      <t xml:space="preserve">其    </t>
    </r>
    <r>
      <rPr>
        <b/>
        <sz val="10"/>
        <color indexed="9"/>
        <rFont val="宋体"/>
        <family val="3"/>
        <charset val="134"/>
      </rPr>
      <t>他</t>
    </r>
    <r>
      <rPr>
        <b/>
        <sz val="10"/>
        <color indexed="9"/>
        <rFont val="宋体"/>
        <family val="3"/>
        <charset val="134"/>
      </rPr>
      <t>(加工费、利润、运费、检测费等）</t>
    </r>
  </si>
  <si>
    <t>费用名称</t>
  </si>
  <si>
    <t>加工费（含税）</t>
  </si>
  <si>
    <r>
      <rPr>
        <sz val="10"/>
        <rFont val="宋体"/>
        <family val="3"/>
        <charset val="134"/>
      </rPr>
      <t>利润（1</t>
    </r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%）</t>
    </r>
  </si>
  <si>
    <t>其他费用合计</t>
  </si>
  <si>
    <t>成本总计</t>
  </si>
  <si>
    <t>注:</t>
  </si>
  <si>
    <t xml:space="preserve">最终成本 </t>
    <phoneticPr fontId="7" type="noConversion"/>
  </si>
  <si>
    <t>小缸费</t>
    <phoneticPr fontId="3" type="noConversion"/>
  </si>
  <si>
    <t xml:space="preserve">中关村运费 </t>
    <phoneticPr fontId="3" type="noConversion"/>
  </si>
  <si>
    <t>运费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</si>
</sst>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00_ "/>
    <numFmt numFmtId="177" formatCode="0.0000_ "/>
    <numFmt numFmtId="178" formatCode="0_);[Red]\(0\)"/>
    <numFmt numFmtId="179" formatCode="0.0_);[Red]\(0.0\)"/>
    <numFmt numFmtId="180" formatCode="d/mmm/yy;@"/>
    <numFmt numFmtId="181" formatCode="[$-409]d/mmm/yy;@"/>
    <numFmt numFmtId="182" formatCode="0.000_);[Red]\(0.000\)"/>
    <numFmt numFmtId="183" formatCode="&quot;￥&quot;#,##0.000_);[Red]\(&quot;￥&quot;#,##0.000\)"/>
    <numFmt numFmtId="184" formatCode="0.00_ "/>
    <numFmt numFmtId="185" formatCode="0.00_);[Red]\(0.00\)"/>
    <numFmt numFmtId="186" formatCode="0_ "/>
    <numFmt numFmtId="187" formatCode="&quot;￥&quot;#,##0.00_);[Red]\(&quot;￥&quot;#,##0.00\)"/>
  </numFmts>
  <fonts count="26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4"/>
      <color indexed="9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0"/>
      <name val="宋体"/>
      <family val="3"/>
      <charset val="134"/>
    </font>
    <font>
      <b/>
      <sz val="11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12"/>
      <name val="新細明體"/>
      <charset val="134"/>
    </font>
    <font>
      <sz val="10"/>
      <color indexed="8"/>
      <name val="Arial"/>
      <family val="2"/>
    </font>
    <font>
      <sz val="10"/>
      <color indexed="8"/>
      <name val="SimSun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color indexed="9"/>
      <name val="宋体"/>
      <family val="3"/>
      <charset val="134"/>
    </font>
    <font>
      <b/>
      <sz val="9"/>
      <name val="宋体"/>
      <family val="3"/>
      <charset val="134"/>
    </font>
    <font>
      <sz val="9"/>
      <color indexed="9"/>
      <name val="宋体"/>
      <family val="3"/>
      <charset val="134"/>
    </font>
    <font>
      <sz val="9"/>
      <name val="宋体"/>
      <family val="3"/>
      <charset val="134"/>
    </font>
    <font>
      <sz val="10"/>
      <color indexed="10"/>
      <name val="宋体"/>
      <family val="3"/>
      <charset val="134"/>
    </font>
    <font>
      <sz val="9"/>
      <color rgb="FFFF0000"/>
      <name val="宋体"/>
      <family val="3"/>
      <charset val="134"/>
    </font>
    <font>
      <sz val="10"/>
      <name val="Arial"/>
      <family val="2"/>
    </font>
    <font>
      <sz val="8"/>
      <color indexed="9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9"/>
      <color indexed="9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9"/>
      <color rgb="FFFF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top"/>
    </xf>
    <xf numFmtId="0" fontId="1" fillId="0" borderId="0"/>
  </cellStyleXfs>
  <cellXfs count="204">
    <xf numFmtId="0" fontId="0" fillId="0" borderId="0" xfId="0">
      <alignment vertical="center"/>
    </xf>
    <xf numFmtId="0" fontId="5" fillId="0" borderId="2" xfId="3" applyFont="1" applyBorder="1" applyAlignment="1">
      <alignment horizontal="left" vertical="center"/>
    </xf>
    <xf numFmtId="176" fontId="5" fillId="0" borderId="2" xfId="3" applyNumberFormat="1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10" fontId="11" fillId="0" borderId="2" xfId="5" applyNumberFormat="1" applyFont="1" applyBorder="1" applyAlignment="1">
      <alignment vertical="center"/>
    </xf>
    <xf numFmtId="0" fontId="8" fillId="0" borderId="2" xfId="5" applyFont="1" applyBorder="1" applyAlignment="1">
      <alignment horizontal="center" vertical="center"/>
    </xf>
    <xf numFmtId="58" fontId="10" fillId="0" borderId="2" xfId="5" applyNumberFormat="1" applyBorder="1" applyAlignment="1">
      <alignment vertical="center"/>
    </xf>
    <xf numFmtId="10" fontId="12" fillId="0" borderId="2" xfId="5" applyNumberFormat="1" applyFont="1" applyBorder="1" applyAlignment="1">
      <alignment vertical="center"/>
    </xf>
    <xf numFmtId="180" fontId="10" fillId="0" borderId="2" xfId="5" applyNumberFormat="1" applyBorder="1" applyAlignment="1">
      <alignment vertical="center"/>
    </xf>
    <xf numFmtId="181" fontId="12" fillId="0" borderId="2" xfId="5" applyNumberFormat="1" applyFont="1" applyBorder="1" applyAlignment="1">
      <alignment vertical="center"/>
    </xf>
    <xf numFmtId="178" fontId="10" fillId="3" borderId="0" xfId="5" applyNumberFormat="1" applyFill="1" applyAlignment="1">
      <alignment horizontal="center" vertical="center"/>
    </xf>
    <xf numFmtId="0" fontId="14" fillId="3" borderId="1" xfId="2" applyFont="1" applyFill="1" applyBorder="1" applyAlignment="1">
      <alignment horizontal="left" vertical="center"/>
    </xf>
    <xf numFmtId="0" fontId="14" fillId="3" borderId="1" xfId="2" applyFont="1" applyFill="1" applyBorder="1" applyAlignment="1">
      <alignment horizontal="center" vertical="center"/>
    </xf>
    <xf numFmtId="176" fontId="14" fillId="3" borderId="1" xfId="2" applyNumberFormat="1" applyFont="1" applyFill="1" applyBorder="1" applyAlignment="1">
      <alignment horizontal="center" vertical="center"/>
    </xf>
    <xf numFmtId="177" fontId="14" fillId="3" borderId="1" xfId="2" applyNumberFormat="1" applyFont="1" applyFill="1" applyBorder="1" applyAlignment="1">
      <alignment horizontal="center" vertical="center"/>
    </xf>
    <xf numFmtId="182" fontId="14" fillId="3" borderId="1" xfId="2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178" fontId="15" fillId="4" borderId="5" xfId="2" applyNumberFormat="1" applyFont="1" applyFill="1" applyBorder="1" applyAlignment="1">
      <alignment horizontal="center" vertical="center"/>
    </xf>
    <xf numFmtId="0" fontId="15" fillId="4" borderId="3" xfId="2" applyFont="1" applyFill="1" applyBorder="1" applyAlignment="1">
      <alignment horizontal="center" vertical="center"/>
    </xf>
    <xf numFmtId="0" fontId="15" fillId="4" borderId="6" xfId="2" applyFont="1" applyFill="1" applyBorder="1">
      <alignment vertical="center"/>
    </xf>
    <xf numFmtId="0" fontId="15" fillId="4" borderId="12" xfId="2" applyFont="1" applyFill="1" applyBorder="1" applyAlignment="1">
      <alignment horizontal="left" vertical="center"/>
    </xf>
    <xf numFmtId="0" fontId="15" fillId="4" borderId="12" xfId="2" applyFont="1" applyFill="1" applyBorder="1" applyAlignment="1">
      <alignment horizontal="center" vertical="center"/>
    </xf>
    <xf numFmtId="0" fontId="16" fillId="2" borderId="14" xfId="2" applyFont="1" applyFill="1" applyBorder="1" applyAlignment="1">
      <alignment horizontal="center" vertical="center" wrapText="1"/>
    </xf>
    <xf numFmtId="0" fontId="16" fillId="2" borderId="14" xfId="2" applyFont="1" applyFill="1" applyBorder="1" applyAlignment="1">
      <alignment horizontal="center" vertical="center"/>
    </xf>
    <xf numFmtId="176" fontId="16" fillId="2" borderId="14" xfId="2" applyNumberFormat="1" applyFont="1" applyFill="1" applyBorder="1" applyAlignment="1">
      <alignment horizontal="center" vertical="center"/>
    </xf>
    <xf numFmtId="177" fontId="16" fillId="2" borderId="14" xfId="2" applyNumberFormat="1" applyFont="1" applyFill="1" applyBorder="1" applyAlignment="1">
      <alignment horizontal="center" vertical="center"/>
    </xf>
    <xf numFmtId="10" fontId="16" fillId="2" borderId="14" xfId="2" applyNumberFormat="1" applyFont="1" applyFill="1" applyBorder="1" applyAlignment="1">
      <alignment horizontal="center" vertical="center"/>
    </xf>
    <xf numFmtId="182" fontId="16" fillId="2" borderId="14" xfId="2" applyNumberFormat="1" applyFont="1" applyFill="1" applyBorder="1" applyAlignment="1">
      <alignment horizontal="center" vertical="center"/>
    </xf>
    <xf numFmtId="183" fontId="16" fillId="2" borderId="14" xfId="2" applyNumberFormat="1" applyFont="1" applyFill="1" applyBorder="1" applyAlignment="1">
      <alignment horizontal="center" vertical="center"/>
    </xf>
    <xf numFmtId="178" fontId="8" fillId="0" borderId="2" xfId="2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left" vertical="center" wrapText="1"/>
    </xf>
    <xf numFmtId="0" fontId="8" fillId="0" borderId="2" xfId="5" applyFont="1" applyBorder="1" applyAlignment="1">
      <alignment vertical="center" wrapText="1"/>
    </xf>
    <xf numFmtId="0" fontId="8" fillId="0" borderId="12" xfId="5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7" fillId="0" borderId="2" xfId="0" applyFont="1" applyBorder="1" applyAlignment="1">
      <alignment horizontal="center" vertical="center" wrapText="1"/>
    </xf>
    <xf numFmtId="184" fontId="17" fillId="0" borderId="2" xfId="0" applyNumberFormat="1" applyFont="1" applyBorder="1" applyAlignment="1">
      <alignment horizontal="center" vertical="center" wrapText="1"/>
    </xf>
    <xf numFmtId="10" fontId="8" fillId="0" borderId="2" xfId="2" applyNumberFormat="1" applyFont="1" applyBorder="1" applyAlignment="1">
      <alignment horizontal="center" vertical="center" wrapText="1"/>
    </xf>
    <xf numFmtId="182" fontId="8" fillId="0" borderId="2" xfId="2" applyNumberFormat="1" applyFont="1" applyBorder="1" applyAlignment="1">
      <alignment horizontal="center" vertical="center" wrapText="1"/>
    </xf>
    <xf numFmtId="176" fontId="8" fillId="0" borderId="2" xfId="2" applyNumberFormat="1" applyFont="1" applyBorder="1" applyAlignment="1">
      <alignment horizontal="center" vertical="center" wrapText="1"/>
    </xf>
    <xf numFmtId="9" fontId="18" fillId="0" borderId="12" xfId="2" applyNumberFormat="1" applyFont="1" applyBorder="1" applyAlignment="1">
      <alignment horizontal="center" vertical="center" wrapText="1"/>
    </xf>
    <xf numFmtId="0" fontId="18" fillId="0" borderId="2" xfId="5" applyFont="1" applyBorder="1" applyAlignment="1">
      <alignment vertical="center" wrapText="1"/>
    </xf>
    <xf numFmtId="184" fontId="19" fillId="0" borderId="2" xfId="0" applyNumberFormat="1" applyFont="1" applyBorder="1" applyAlignment="1">
      <alignment horizontal="center" vertical="center" wrapText="1"/>
    </xf>
    <xf numFmtId="182" fontId="12" fillId="0" borderId="2" xfId="2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0" fontId="8" fillId="0" borderId="12" xfId="5" applyFont="1" applyBorder="1" applyAlignment="1">
      <alignment vertical="center" wrapText="1"/>
    </xf>
    <xf numFmtId="49" fontId="1" fillId="0" borderId="12" xfId="0" applyNumberFormat="1" applyFont="1" applyBorder="1" applyAlignment="1">
      <alignment horizontal="left" vertical="center"/>
    </xf>
    <xf numFmtId="49" fontId="15" fillId="0" borderId="2" xfId="0" applyNumberFormat="1" applyFont="1" applyBorder="1" applyAlignment="1">
      <alignment horizontal="left" vertical="center" wrapText="1"/>
    </xf>
    <xf numFmtId="177" fontId="20" fillId="0" borderId="2" xfId="5" applyNumberFormat="1" applyFont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left" vertical="center"/>
    </xf>
    <xf numFmtId="176" fontId="14" fillId="2" borderId="14" xfId="2" applyNumberFormat="1" applyFont="1" applyFill="1" applyBorder="1" applyAlignment="1">
      <alignment horizontal="center" vertical="center"/>
    </xf>
    <xf numFmtId="0" fontId="14" fillId="2" borderId="14" xfId="2" applyFont="1" applyFill="1" applyBorder="1" applyAlignment="1">
      <alignment horizontal="center" vertical="center"/>
    </xf>
    <xf numFmtId="177" fontId="14" fillId="2" borderId="14" xfId="2" applyNumberFormat="1" applyFont="1" applyFill="1" applyBorder="1" applyAlignment="1">
      <alignment horizontal="center" vertical="center"/>
    </xf>
    <xf numFmtId="10" fontId="14" fillId="2" borderId="14" xfId="2" applyNumberFormat="1" applyFont="1" applyFill="1" applyBorder="1" applyAlignment="1">
      <alignment horizontal="center" vertical="center"/>
    </xf>
    <xf numFmtId="182" fontId="14" fillId="2" borderId="14" xfId="2" applyNumberFormat="1" applyFont="1" applyFill="1" applyBorder="1" applyAlignment="1">
      <alignment horizontal="center" vertical="center"/>
    </xf>
    <xf numFmtId="9" fontId="14" fillId="2" borderId="14" xfId="2" applyNumberFormat="1" applyFont="1" applyFill="1" applyBorder="1" applyAlignment="1">
      <alignment horizontal="center" vertical="center"/>
    </xf>
    <xf numFmtId="185" fontId="14" fillId="2" borderId="14" xfId="2" applyNumberFormat="1" applyFont="1" applyFill="1" applyBorder="1" applyAlignment="1">
      <alignment horizontal="center" vertical="center"/>
    </xf>
    <xf numFmtId="0" fontId="13" fillId="3" borderId="2" xfId="5" applyFont="1" applyFill="1" applyBorder="1">
      <alignment vertical="top"/>
    </xf>
    <xf numFmtId="0" fontId="14" fillId="3" borderId="2" xfId="2" applyFont="1" applyFill="1" applyBorder="1" applyAlignment="1">
      <alignment horizontal="left" vertical="center"/>
    </xf>
    <xf numFmtId="0" fontId="14" fillId="3" borderId="2" xfId="2" applyFont="1" applyFill="1" applyBorder="1" applyAlignment="1">
      <alignment horizontal="center" vertical="center"/>
    </xf>
    <xf numFmtId="176" fontId="14" fillId="3" borderId="10" xfId="2" applyNumberFormat="1" applyFont="1" applyFill="1" applyBorder="1" applyAlignment="1">
      <alignment horizontal="center" vertical="center"/>
    </xf>
    <xf numFmtId="0" fontId="14" fillId="3" borderId="10" xfId="2" applyFont="1" applyFill="1" applyBorder="1" applyAlignment="1">
      <alignment horizontal="center" vertical="center"/>
    </xf>
    <xf numFmtId="177" fontId="14" fillId="3" borderId="10" xfId="2" applyNumberFormat="1" applyFont="1" applyFill="1" applyBorder="1" applyAlignment="1">
      <alignment horizontal="center" vertical="center"/>
    </xf>
    <xf numFmtId="182" fontId="14" fillId="3" borderId="10" xfId="2" applyNumberFormat="1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/>
    </xf>
    <xf numFmtId="9" fontId="16" fillId="2" borderId="14" xfId="2" applyNumberFormat="1" applyFont="1" applyFill="1" applyBorder="1" applyAlignment="1">
      <alignment horizontal="center" vertical="center"/>
    </xf>
    <xf numFmtId="178" fontId="8" fillId="0" borderId="2" xfId="3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top"/>
    </xf>
    <xf numFmtId="0" fontId="8" fillId="0" borderId="16" xfId="5" applyFont="1" applyBorder="1" applyAlignment="1">
      <alignment vertical="center"/>
    </xf>
    <xf numFmtId="0" fontId="8" fillId="0" borderId="2" xfId="6" applyFont="1" applyBorder="1" applyAlignment="1">
      <alignment vertical="center" wrapText="1"/>
    </xf>
    <xf numFmtId="0" fontId="8" fillId="0" borderId="2" xfId="6" applyFont="1" applyBorder="1" applyAlignment="1">
      <alignment horizontal="center" vertical="center" wrapText="1"/>
    </xf>
    <xf numFmtId="0" fontId="17" fillId="0" borderId="2" xfId="0" applyFont="1" applyBorder="1">
      <alignment vertical="center"/>
    </xf>
    <xf numFmtId="177" fontId="4" fillId="0" borderId="2" xfId="3" applyNumberFormat="1" applyFont="1" applyBorder="1" applyAlignment="1">
      <alignment horizontal="center" vertical="center"/>
    </xf>
    <xf numFmtId="10" fontId="8" fillId="0" borderId="12" xfId="2" applyNumberFormat="1" applyFont="1" applyBorder="1" applyAlignment="1">
      <alignment horizontal="center" vertical="center" wrapText="1"/>
    </xf>
    <xf numFmtId="182" fontId="8" fillId="0" borderId="12" xfId="2" applyNumberFormat="1" applyFont="1" applyBorder="1" applyAlignment="1">
      <alignment horizontal="center" vertical="center" wrapText="1"/>
    </xf>
    <xf numFmtId="176" fontId="8" fillId="0" borderId="12" xfId="3" applyNumberFormat="1" applyFont="1" applyBorder="1" applyAlignment="1">
      <alignment horizontal="center" vertical="center" wrapText="1"/>
    </xf>
    <xf numFmtId="9" fontId="8" fillId="0" borderId="2" xfId="2" applyNumberFormat="1" applyFont="1" applyBorder="1" applyAlignment="1">
      <alignment horizontal="center" vertical="center" wrapText="1"/>
    </xf>
    <xf numFmtId="185" fontId="8" fillId="0" borderId="2" xfId="2" applyNumberFormat="1" applyFont="1" applyBorder="1" applyAlignment="1">
      <alignment vertical="center" wrapText="1"/>
    </xf>
    <xf numFmtId="0" fontId="8" fillId="0" borderId="12" xfId="5" applyFont="1" applyBorder="1" applyAlignment="1">
      <alignment horizontal="center" vertical="center"/>
    </xf>
    <xf numFmtId="49" fontId="15" fillId="0" borderId="2" xfId="0" applyNumberFormat="1" applyFont="1" applyBorder="1" applyAlignment="1">
      <alignment vertical="center" wrapText="1"/>
    </xf>
    <xf numFmtId="0" fontId="8" fillId="0" borderId="12" xfId="6" applyFont="1" applyBorder="1" applyAlignment="1">
      <alignment horizontal="center" vertical="center" wrapText="1"/>
    </xf>
    <xf numFmtId="176" fontId="17" fillId="0" borderId="2" xfId="6" applyNumberFormat="1" applyFont="1" applyBorder="1" applyAlignment="1">
      <alignment horizontal="center"/>
    </xf>
    <xf numFmtId="177" fontId="15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right"/>
    </xf>
    <xf numFmtId="176" fontId="17" fillId="0" borderId="6" xfId="6" applyNumberFormat="1" applyFont="1" applyBorder="1" applyAlignment="1">
      <alignment horizontal="center"/>
    </xf>
    <xf numFmtId="186" fontId="1" fillId="0" borderId="2" xfId="0" applyNumberFormat="1" applyFont="1" applyBorder="1" applyAlignment="1">
      <alignment horizontal="center" vertical="center"/>
    </xf>
    <xf numFmtId="0" fontId="8" fillId="0" borderId="2" xfId="5" applyFont="1" applyBorder="1" applyAlignment="1">
      <alignment vertical="center"/>
    </xf>
    <xf numFmtId="176" fontId="8" fillId="0" borderId="6" xfId="2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14" fillId="2" borderId="14" xfId="2" applyFont="1" applyFill="1" applyBorder="1" applyAlignment="1">
      <alignment horizontal="left" vertical="center"/>
    </xf>
    <xf numFmtId="0" fontId="14" fillId="3" borderId="10" xfId="2" applyFont="1" applyFill="1" applyBorder="1" applyAlignment="1">
      <alignment horizontal="left" vertical="center"/>
    </xf>
    <xf numFmtId="0" fontId="8" fillId="0" borderId="2" xfId="2" applyFont="1" applyBorder="1">
      <alignment vertical="center"/>
    </xf>
    <xf numFmtId="0" fontId="17" fillId="0" borderId="2" xfId="5" applyFont="1" applyBorder="1" applyAlignment="1">
      <alignment horizontal="center" vertical="center" wrapText="1"/>
    </xf>
    <xf numFmtId="0" fontId="1" fillId="0" borderId="2" xfId="5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/>
    </xf>
    <xf numFmtId="176" fontId="8" fillId="0" borderId="2" xfId="2" applyNumberFormat="1" applyFont="1" applyBorder="1" applyAlignment="1">
      <alignment horizontal="center" vertical="center"/>
    </xf>
    <xf numFmtId="177" fontId="10" fillId="0" borderId="2" xfId="5" applyNumberFormat="1" applyBorder="1" applyAlignment="1">
      <alignment horizontal="center" vertical="center"/>
    </xf>
    <xf numFmtId="184" fontId="15" fillId="0" borderId="2" xfId="0" applyNumberFormat="1" applyFont="1" applyBorder="1" applyAlignment="1">
      <alignment horizontal="center" vertical="center" wrapText="1"/>
    </xf>
    <xf numFmtId="185" fontId="8" fillId="0" borderId="2" xfId="2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/>
    </xf>
    <xf numFmtId="0" fontId="8" fillId="0" borderId="2" xfId="2" applyFont="1" applyBorder="1" applyAlignment="1">
      <alignment horizontal="center" vertical="center"/>
    </xf>
    <xf numFmtId="0" fontId="8" fillId="0" borderId="2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center" vertical="center" wrapText="1"/>
    </xf>
    <xf numFmtId="177" fontId="8" fillId="0" borderId="2" xfId="2" applyNumberFormat="1" applyFont="1" applyBorder="1" applyAlignment="1">
      <alignment horizontal="center" vertical="center"/>
    </xf>
    <xf numFmtId="182" fontId="8" fillId="0" borderId="2" xfId="2" applyNumberFormat="1" applyFont="1" applyBorder="1" applyAlignment="1">
      <alignment horizontal="center" vertical="center"/>
    </xf>
    <xf numFmtId="176" fontId="17" fillId="0" borderId="2" xfId="5" applyNumberFormat="1" applyFont="1" applyBorder="1" applyAlignment="1">
      <alignment horizontal="center" vertical="center" wrapText="1"/>
    </xf>
    <xf numFmtId="0" fontId="1" fillId="0" borderId="2" xfId="2" applyBorder="1" applyAlignment="1">
      <alignment horizontal="center" vertical="center"/>
    </xf>
    <xf numFmtId="0" fontId="17" fillId="0" borderId="2" xfId="2" applyFont="1" applyBorder="1" applyAlignment="1">
      <alignment horizontal="center" vertical="center" wrapText="1"/>
    </xf>
    <xf numFmtId="10" fontId="8" fillId="5" borderId="2" xfId="2" applyNumberFormat="1" applyFont="1" applyFill="1" applyBorder="1" applyAlignment="1">
      <alignment horizontal="center" vertical="center" wrapText="1"/>
    </xf>
    <xf numFmtId="9" fontId="8" fillId="0" borderId="2" xfId="2" applyNumberFormat="1" applyFont="1" applyBorder="1" applyAlignment="1">
      <alignment horizontal="center" vertical="center"/>
    </xf>
    <xf numFmtId="0" fontId="14" fillId="2" borderId="19" xfId="2" applyFont="1" applyFill="1" applyBorder="1" applyAlignment="1">
      <alignment horizontal="center" vertical="center"/>
    </xf>
    <xf numFmtId="0" fontId="14" fillId="2" borderId="19" xfId="2" applyFont="1" applyFill="1" applyBorder="1" applyAlignment="1">
      <alignment horizontal="left" vertical="center"/>
    </xf>
    <xf numFmtId="176" fontId="14" fillId="2" borderId="19" xfId="2" applyNumberFormat="1" applyFont="1" applyFill="1" applyBorder="1" applyAlignment="1">
      <alignment horizontal="center" vertical="center"/>
    </xf>
    <xf numFmtId="177" fontId="14" fillId="2" borderId="19" xfId="2" applyNumberFormat="1" applyFont="1" applyFill="1" applyBorder="1" applyAlignment="1">
      <alignment horizontal="center" vertical="center"/>
    </xf>
    <xf numFmtId="10" fontId="14" fillId="2" borderId="19" xfId="2" applyNumberFormat="1" applyFont="1" applyFill="1" applyBorder="1" applyAlignment="1">
      <alignment horizontal="center" vertical="center"/>
    </xf>
    <xf numFmtId="182" fontId="14" fillId="2" borderId="19" xfId="2" applyNumberFormat="1" applyFont="1" applyFill="1" applyBorder="1" applyAlignment="1">
      <alignment horizontal="center" vertical="center"/>
    </xf>
    <xf numFmtId="9" fontId="23" fillId="2" borderId="19" xfId="2" applyNumberFormat="1" applyFont="1" applyFill="1" applyBorder="1" applyAlignment="1">
      <alignment horizontal="center" vertical="center"/>
    </xf>
    <xf numFmtId="185" fontId="14" fillId="2" borderId="19" xfId="2" applyNumberFormat="1" applyFont="1" applyFill="1" applyBorder="1" applyAlignment="1">
      <alignment horizontal="center" vertical="center"/>
    </xf>
    <xf numFmtId="0" fontId="14" fillId="2" borderId="20" xfId="2" applyFont="1" applyFill="1" applyBorder="1" applyAlignment="1">
      <alignment horizontal="center" vertical="center"/>
    </xf>
    <xf numFmtId="0" fontId="14" fillId="2" borderId="20" xfId="2" applyFont="1" applyFill="1" applyBorder="1" applyAlignment="1">
      <alignment horizontal="left" vertical="center"/>
    </xf>
    <xf numFmtId="176" fontId="14" fillId="2" borderId="20" xfId="2" applyNumberFormat="1" applyFont="1" applyFill="1" applyBorder="1" applyAlignment="1">
      <alignment horizontal="center" vertical="center"/>
    </xf>
    <xf numFmtId="177" fontId="14" fillId="2" borderId="20" xfId="2" applyNumberFormat="1" applyFont="1" applyFill="1" applyBorder="1" applyAlignment="1">
      <alignment horizontal="center" vertical="center"/>
    </xf>
    <xf numFmtId="10" fontId="14" fillId="2" borderId="20" xfId="2" applyNumberFormat="1" applyFont="1" applyFill="1" applyBorder="1" applyAlignment="1">
      <alignment horizontal="center" vertical="center"/>
    </xf>
    <xf numFmtId="182" fontId="14" fillId="2" borderId="20" xfId="2" applyNumberFormat="1" applyFont="1" applyFill="1" applyBorder="1" applyAlignment="1">
      <alignment horizontal="center" vertical="center"/>
    </xf>
    <xf numFmtId="184" fontId="14" fillId="2" borderId="20" xfId="2" applyNumberFormat="1" applyFont="1" applyFill="1" applyBorder="1" applyAlignment="1">
      <alignment horizontal="center" vertical="center"/>
    </xf>
    <xf numFmtId="187" fontId="14" fillId="2" borderId="20" xfId="2" applyNumberFormat="1" applyFont="1" applyFill="1" applyBorder="1" applyAlignment="1">
      <alignment horizontal="center" vertical="center"/>
    </xf>
    <xf numFmtId="185" fontId="14" fillId="2" borderId="20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 applyAlignment="1">
      <alignment horizontal="center" vertical="center"/>
    </xf>
    <xf numFmtId="176" fontId="8" fillId="6" borderId="2" xfId="2" applyNumberFormat="1" applyFont="1" applyFill="1" applyBorder="1" applyAlignment="1">
      <alignment horizontal="center" vertical="center" wrapText="1"/>
    </xf>
    <xf numFmtId="0" fontId="22" fillId="0" borderId="2" xfId="2" applyFont="1" applyBorder="1" applyAlignment="1">
      <alignment horizontal="left" vertical="center"/>
    </xf>
    <xf numFmtId="49" fontId="25" fillId="0" borderId="2" xfId="0" applyNumberFormat="1" applyFont="1" applyBorder="1" applyAlignment="1">
      <alignment horizontal="left" vertical="center" wrapText="1"/>
    </xf>
    <xf numFmtId="0" fontId="8" fillId="0" borderId="2" xfId="3" applyFont="1" applyBorder="1" applyAlignment="1">
      <alignment horizontal="center" vertical="center"/>
    </xf>
    <xf numFmtId="176" fontId="5" fillId="0" borderId="2" xfId="3" applyNumberFormat="1" applyFont="1" applyBorder="1" applyAlignment="1">
      <alignment horizontal="center" vertical="center"/>
    </xf>
    <xf numFmtId="177" fontId="5" fillId="0" borderId="2" xfId="4" applyNumberFormat="1" applyFont="1" applyBorder="1" applyAlignment="1">
      <alignment horizontal="center" vertical="center"/>
    </xf>
    <xf numFmtId="179" fontId="5" fillId="0" borderId="2" xfId="4" applyNumberFormat="1" applyFont="1" applyBorder="1" applyAlignment="1">
      <alignment horizontal="center" vertical="center"/>
    </xf>
    <xf numFmtId="176" fontId="13" fillId="0" borderId="2" xfId="5" applyNumberFormat="1" applyFont="1" applyBorder="1" applyAlignment="1">
      <alignment horizontal="center" vertical="center"/>
    </xf>
    <xf numFmtId="180" fontId="13" fillId="0" borderId="2" xfId="5" applyNumberFormat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/>
    </xf>
    <xf numFmtId="176" fontId="2" fillId="2" borderId="1" xfId="1" applyNumberFormat="1" applyFont="1" applyFill="1" applyBorder="1" applyAlignment="1">
      <alignment horizontal="center" vertical="center"/>
    </xf>
    <xf numFmtId="177" fontId="2" fillId="2" borderId="1" xfId="1" applyNumberFormat="1" applyFont="1" applyFill="1" applyBorder="1" applyAlignment="1">
      <alignment horizontal="center" vertical="center"/>
    </xf>
    <xf numFmtId="178" fontId="4" fillId="0" borderId="2" xfId="2" applyNumberFormat="1" applyFont="1" applyBorder="1" applyAlignment="1">
      <alignment horizontal="center" vertical="center" wrapText="1"/>
    </xf>
    <xf numFmtId="0" fontId="4" fillId="0" borderId="3" xfId="2" applyFont="1" applyBorder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8" xfId="2" applyFont="1" applyBorder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0" fontId="12" fillId="0" borderId="6" xfId="5" applyNumberFormat="1" applyFont="1" applyBorder="1" applyAlignment="1">
      <alignment horizontal="center" vertical="center"/>
    </xf>
    <xf numFmtId="10" fontId="12" fillId="0" borderId="7" xfId="5" applyNumberFormat="1" applyFont="1" applyBorder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0" fontId="12" fillId="0" borderId="7" xfId="5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/>
    </xf>
    <xf numFmtId="0" fontId="10" fillId="0" borderId="6" xfId="5" applyBorder="1" applyAlignment="1">
      <alignment horizontal="center" vertical="center"/>
    </xf>
    <xf numFmtId="0" fontId="10" fillId="0" borderId="7" xfId="5" applyBorder="1" applyAlignment="1">
      <alignment horizontal="center" vertical="center"/>
    </xf>
    <xf numFmtId="0" fontId="8" fillId="0" borderId="2" xfId="5" applyFont="1" applyBorder="1" applyAlignment="1">
      <alignment horizontal="left" vertical="center" wrapText="1"/>
    </xf>
    <xf numFmtId="0" fontId="8" fillId="0" borderId="2" xfId="5" applyFont="1" applyBorder="1" applyAlignment="1">
      <alignment horizontal="center" vertical="center" wrapText="1"/>
    </xf>
    <xf numFmtId="0" fontId="8" fillId="0" borderId="12" xfId="5" applyFont="1" applyBorder="1" applyAlignment="1">
      <alignment horizontal="center" vertical="center" wrapText="1"/>
    </xf>
    <xf numFmtId="0" fontId="8" fillId="0" borderId="15" xfId="5" applyFont="1" applyBorder="1" applyAlignment="1">
      <alignment horizontal="center" vertical="center" wrapText="1"/>
    </xf>
    <xf numFmtId="178" fontId="15" fillId="4" borderId="5" xfId="2" applyNumberFormat="1" applyFont="1" applyFill="1" applyBorder="1" applyAlignment="1">
      <alignment horizontal="center" vertical="center"/>
    </xf>
    <xf numFmtId="178" fontId="15" fillId="4" borderId="11" xfId="2" applyNumberFormat="1" applyFont="1" applyFill="1" applyBorder="1" applyAlignment="1">
      <alignment horizontal="center" vertical="center"/>
    </xf>
    <xf numFmtId="0" fontId="15" fillId="4" borderId="2" xfId="2" applyFont="1" applyFill="1" applyBorder="1" applyAlignment="1">
      <alignment horizontal="left" vertical="center"/>
    </xf>
    <xf numFmtId="0" fontId="15" fillId="4" borderId="12" xfId="2" applyFont="1" applyFill="1" applyBorder="1" applyAlignment="1">
      <alignment horizontal="left" vertical="center"/>
    </xf>
    <xf numFmtId="0" fontId="15" fillId="4" borderId="2" xfId="2" applyFont="1" applyFill="1" applyBorder="1" applyAlignment="1">
      <alignment horizontal="center" vertical="center"/>
    </xf>
    <xf numFmtId="0" fontId="15" fillId="4" borderId="12" xfId="2" applyFont="1" applyFill="1" applyBorder="1" applyAlignment="1">
      <alignment horizontal="center" vertical="center"/>
    </xf>
    <xf numFmtId="0" fontId="15" fillId="4" borderId="3" xfId="2" applyFont="1" applyFill="1" applyBorder="1" applyAlignment="1">
      <alignment horizontal="center" vertical="center"/>
    </xf>
    <xf numFmtId="0" fontId="15" fillId="4" borderId="13" xfId="2" applyFont="1" applyFill="1" applyBorder="1" applyAlignment="1">
      <alignment horizontal="center" vertical="center"/>
    </xf>
    <xf numFmtId="0" fontId="15" fillId="4" borderId="6" xfId="2" applyFont="1" applyFill="1" applyBorder="1" applyAlignment="1">
      <alignment horizontal="center" vertical="center"/>
    </xf>
    <xf numFmtId="0" fontId="15" fillId="4" borderId="10" xfId="2" applyFont="1" applyFill="1" applyBorder="1" applyAlignment="1">
      <alignment horizontal="center" vertical="center"/>
    </xf>
    <xf numFmtId="177" fontId="15" fillId="4" borderId="2" xfId="2" applyNumberFormat="1" applyFont="1" applyFill="1" applyBorder="1" applyAlignment="1">
      <alignment horizontal="center" vertical="center"/>
    </xf>
    <xf numFmtId="176" fontId="15" fillId="4" borderId="2" xfId="2" applyNumberFormat="1" applyFont="1" applyFill="1" applyBorder="1" applyAlignment="1">
      <alignment horizontal="center" vertical="center"/>
    </xf>
    <xf numFmtId="176" fontId="15" fillId="4" borderId="6" xfId="2" applyNumberFormat="1" applyFont="1" applyFill="1" applyBorder="1" applyAlignment="1">
      <alignment horizontal="center" vertical="center"/>
    </xf>
    <xf numFmtId="176" fontId="15" fillId="4" borderId="10" xfId="2" applyNumberFormat="1" applyFont="1" applyFill="1" applyBorder="1" applyAlignment="1">
      <alignment horizontal="center" vertical="center"/>
    </xf>
    <xf numFmtId="0" fontId="15" fillId="4" borderId="7" xfId="2" applyFont="1" applyFill="1" applyBorder="1" applyAlignment="1">
      <alignment horizontal="center" vertical="center"/>
    </xf>
    <xf numFmtId="0" fontId="8" fillId="0" borderId="12" xfId="5" applyFont="1" applyBorder="1" applyAlignment="1">
      <alignment horizontal="left" vertical="center" wrapText="1"/>
    </xf>
    <xf numFmtId="0" fontId="8" fillId="0" borderId="15" xfId="5" applyFont="1" applyBorder="1" applyAlignment="1">
      <alignment horizontal="left" vertical="center" wrapText="1"/>
    </xf>
    <xf numFmtId="0" fontId="14" fillId="2" borderId="14" xfId="2" applyFont="1" applyFill="1" applyBorder="1" applyAlignment="1">
      <alignment horizontal="center" vertical="center"/>
    </xf>
    <xf numFmtId="0" fontId="14" fillId="2" borderId="14" xfId="2" applyFont="1" applyFill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left" vertical="center"/>
    </xf>
    <xf numFmtId="49" fontId="15" fillId="0" borderId="12" xfId="0" applyNumberFormat="1" applyFont="1" applyBorder="1" applyAlignment="1">
      <alignment horizontal="left" vertical="center" wrapText="1"/>
    </xf>
    <xf numFmtId="49" fontId="15" fillId="0" borderId="16" xfId="0" applyNumberFormat="1" applyFont="1" applyBorder="1" applyAlignment="1">
      <alignment horizontal="left" vertical="center" wrapText="1"/>
    </xf>
    <xf numFmtId="0" fontId="14" fillId="2" borderId="2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left" vertical="center"/>
    </xf>
    <xf numFmtId="178" fontId="15" fillId="4" borderId="2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6" fillId="2" borderId="14" xfId="2" applyFont="1" applyFill="1" applyBorder="1" applyAlignment="1">
      <alignment horizontal="center" vertical="center" wrapText="1"/>
    </xf>
    <xf numFmtId="0" fontId="14" fillId="2" borderId="17" xfId="2" applyFont="1" applyFill="1" applyBorder="1" applyAlignment="1">
      <alignment horizontal="center" vertical="center"/>
    </xf>
    <xf numFmtId="0" fontId="14" fillId="2" borderId="18" xfId="2" applyFont="1" applyFill="1" applyBorder="1" applyAlignment="1">
      <alignment horizontal="left" vertical="center"/>
    </xf>
    <xf numFmtId="0" fontId="14" fillId="2" borderId="20" xfId="2" applyFont="1" applyFill="1" applyBorder="1" applyAlignment="1">
      <alignment horizontal="center" vertical="center"/>
    </xf>
    <xf numFmtId="0" fontId="14" fillId="2" borderId="20" xfId="2" applyFont="1" applyFill="1" applyBorder="1" applyAlignment="1">
      <alignment horizontal="left" vertical="center"/>
    </xf>
    <xf numFmtId="178" fontId="24" fillId="0" borderId="4" xfId="5" applyNumberFormat="1" applyFont="1" applyBorder="1" applyAlignment="1">
      <alignment horizontal="right" vertical="center"/>
    </xf>
    <xf numFmtId="178" fontId="24" fillId="0" borderId="4" xfId="5" applyNumberFormat="1" applyFont="1" applyBorder="1" applyAlignment="1">
      <alignment horizontal="left" vertical="center"/>
    </xf>
    <xf numFmtId="176" fontId="24" fillId="0" borderId="4" xfId="5" applyNumberFormat="1" applyFont="1" applyBorder="1" applyAlignment="1">
      <alignment horizontal="right" vertical="center"/>
    </xf>
    <xf numFmtId="178" fontId="24" fillId="0" borderId="4" xfId="5" applyNumberFormat="1" applyFont="1" applyBorder="1" applyAlignment="1">
      <alignment horizontal="center" vertical="center"/>
    </xf>
    <xf numFmtId="177" fontId="24" fillId="0" borderId="4" xfId="5" applyNumberFormat="1" applyFont="1" applyBorder="1" applyAlignment="1">
      <alignment horizontal="center" vertical="center"/>
    </xf>
  </cellXfs>
  <cellStyles count="7">
    <cellStyle name="常规" xfId="0" builtinId="0"/>
    <cellStyle name="常规 2" xfId="1" xr:uid="{DAA6AAB7-992C-44F9-816B-6140C03C779A}"/>
    <cellStyle name="常规 2 2 2" xfId="3" xr:uid="{A6E87B91-BFC1-421E-B7A9-18999629F02B}"/>
    <cellStyle name="常规 2 6" xfId="2" xr:uid="{2C9499A5-3CFC-449F-9632-E81D423D4A78}"/>
    <cellStyle name="常规 4" xfId="5" xr:uid="{25C00777-FC22-4A67-B741-818CA3EBA870}"/>
    <cellStyle name="常规_10AW核价-润懋(35款已核，单耗未减)" xfId="4" xr:uid="{EEBB24E2-C016-4C12-9C71-0B700105E854}"/>
    <cellStyle name="常规_Sheet1 4" xfId="6" xr:uid="{10012C70-E283-42DE-9545-D1383AB888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131445</xdr:colOff>
      <xdr:row>1</xdr:row>
      <xdr:rowOff>119380</xdr:rowOff>
    </xdr:from>
    <xdr:to>
      <xdr:col>1</xdr:col>
      <xdr:colOff>1413510</xdr:colOff>
      <xdr:row>4</xdr:row>
      <xdr:rowOff>304799</xdr:rowOff>
    </xdr:to>
    <xdr:pic>
      <xdr:nvPicPr>
        <xdr:cNvPr id="2" name="Picture 2" descr="D:\getMini\custdata\image\XDL168\temp\ProdPaper\273973_1.pn">
          <a:extLst>
            <a:ext uri="{FF2B5EF4-FFF2-40B4-BE49-F238E27FC236}">
              <a16:creationId xmlns:a16="http://schemas.microsoft.com/office/drawing/2014/main" id="{D9B5F540-32BD-4529-9427-071A9E641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485" y="515620"/>
          <a:ext cx="1282065" cy="1374139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9BFAD-67A9-4057-8484-4AE862C77F72}">
  <dimension ref="A1:R150"/>
  <sheetViews>
    <sheetView tabSelected="1" topLeftCell="A130" workbookViewId="0">
      <selection activeCell="F151" sqref="F151"/>
    </sheetView>
  </sheetViews>
  <sheetFormatPr defaultColWidth="9" defaultRowHeight="15.6"/>
  <cols>
    <col min="1" max="1" width="4.6640625" style="16" customWidth="1"/>
    <col min="2" max="2" width="29.5546875" style="129" customWidth="1"/>
    <col min="3" max="3" width="6" style="16" customWidth="1"/>
    <col min="4" max="4" width="17.109375" style="16" customWidth="1"/>
    <col min="5" max="5" width="7.109375" style="16" customWidth="1"/>
    <col min="6" max="6" width="6.6640625" style="16" customWidth="1"/>
    <col min="7" max="7" width="8" style="16" customWidth="1"/>
    <col min="8" max="9" width="8.5546875" style="130" customWidth="1"/>
    <col min="10" max="10" width="9" style="128"/>
    <col min="11" max="11" width="12.88671875" style="131" customWidth="1"/>
    <col min="12" max="13" width="9" style="16"/>
    <col min="14" max="14" width="14.44140625" style="130" customWidth="1"/>
    <col min="15" max="15" width="10.109375" style="16" customWidth="1"/>
    <col min="16" max="16" width="15" style="16" customWidth="1"/>
    <col min="17" max="16384" width="9" style="16"/>
  </cols>
  <sheetData>
    <row r="1" spans="1:16" customFormat="1" ht="31.5" customHeight="1">
      <c r="A1" s="141" t="s">
        <v>0</v>
      </c>
      <c r="B1" s="142"/>
      <c r="C1" s="141"/>
      <c r="D1" s="141"/>
      <c r="E1" s="141"/>
      <c r="F1" s="141"/>
      <c r="G1" s="141"/>
      <c r="H1" s="143"/>
      <c r="I1" s="143"/>
      <c r="J1" s="141"/>
      <c r="K1" s="144"/>
      <c r="L1" s="141"/>
      <c r="M1" s="141"/>
      <c r="N1" s="143"/>
      <c r="O1" s="141"/>
      <c r="P1" s="141"/>
    </row>
    <row r="2" spans="1:16" customFormat="1" ht="31.5" customHeight="1">
      <c r="A2" s="145" t="s">
        <v>1</v>
      </c>
      <c r="B2" s="146"/>
      <c r="C2" s="147"/>
      <c r="D2" s="148"/>
      <c r="E2" s="1" t="s">
        <v>2</v>
      </c>
      <c r="F2" s="152" t="s">
        <v>3</v>
      </c>
      <c r="G2" s="152"/>
      <c r="H2" s="136" t="s">
        <v>4</v>
      </c>
      <c r="I2" s="136"/>
      <c r="J2" s="3"/>
      <c r="K2" s="137" t="s">
        <v>5</v>
      </c>
      <c r="L2" s="138"/>
      <c r="M2" s="4" t="s">
        <v>6</v>
      </c>
      <c r="N2" s="2" t="s">
        <v>7</v>
      </c>
      <c r="O2" s="153"/>
      <c r="P2" s="154"/>
    </row>
    <row r="3" spans="1:16" customFormat="1" ht="31.5" customHeight="1">
      <c r="A3" s="145"/>
      <c r="B3" s="149"/>
      <c r="C3" s="150"/>
      <c r="D3" s="151"/>
      <c r="E3" s="1" t="s">
        <v>8</v>
      </c>
      <c r="F3" s="152" t="s">
        <v>9</v>
      </c>
      <c r="G3" s="152"/>
      <c r="H3" s="136" t="s">
        <v>10</v>
      </c>
      <c r="I3" s="136"/>
      <c r="J3" s="5" t="s">
        <v>11</v>
      </c>
      <c r="K3" s="137" t="s">
        <v>12</v>
      </c>
      <c r="L3" s="138"/>
      <c r="M3" s="6"/>
      <c r="N3" s="2" t="s">
        <v>13</v>
      </c>
      <c r="O3" s="155"/>
      <c r="P3" s="156"/>
    </row>
    <row r="4" spans="1:16" customFormat="1" ht="31.5" customHeight="1">
      <c r="A4" s="145"/>
      <c r="B4" s="149"/>
      <c r="C4" s="150"/>
      <c r="D4" s="151"/>
      <c r="E4" s="1" t="s">
        <v>14</v>
      </c>
      <c r="F4" s="157"/>
      <c r="G4" s="157"/>
      <c r="H4" s="136" t="s">
        <v>15</v>
      </c>
      <c r="I4" s="136"/>
      <c r="J4" s="5"/>
      <c r="K4" s="137" t="s">
        <v>16</v>
      </c>
      <c r="L4" s="138"/>
      <c r="M4" s="7"/>
      <c r="N4" s="2" t="s">
        <v>17</v>
      </c>
      <c r="O4" s="158"/>
      <c r="P4" s="159"/>
    </row>
    <row r="5" spans="1:16" customFormat="1" ht="31.5" customHeight="1">
      <c r="A5" s="145"/>
      <c r="B5" s="149"/>
      <c r="C5" s="150"/>
      <c r="D5" s="151"/>
      <c r="E5" s="1" t="s">
        <v>18</v>
      </c>
      <c r="F5" s="135" t="s">
        <v>19</v>
      </c>
      <c r="G5" s="135"/>
      <c r="H5" s="136" t="s">
        <v>20</v>
      </c>
      <c r="I5" s="136"/>
      <c r="J5" s="3"/>
      <c r="K5" s="137" t="s">
        <v>21</v>
      </c>
      <c r="L5" s="138"/>
      <c r="M5" s="8"/>
      <c r="N5" s="139" t="s">
        <v>22</v>
      </c>
      <c r="O5" s="140"/>
      <c r="P5" s="9"/>
    </row>
    <row r="6" spans="1:16">
      <c r="A6" s="10"/>
      <c r="B6" s="11" t="s">
        <v>23</v>
      </c>
      <c r="C6" s="12"/>
      <c r="D6" s="11"/>
      <c r="E6" s="12"/>
      <c r="F6" s="12"/>
      <c r="G6" s="12"/>
      <c r="H6" s="13"/>
      <c r="I6" s="13"/>
      <c r="J6" s="12"/>
      <c r="K6" s="14"/>
      <c r="L6" s="12"/>
      <c r="M6" s="15"/>
      <c r="N6" s="13"/>
      <c r="O6" s="12"/>
      <c r="P6" s="12"/>
    </row>
    <row r="7" spans="1:16">
      <c r="A7" s="164" t="s">
        <v>24</v>
      </c>
      <c r="B7" s="166" t="s">
        <v>25</v>
      </c>
      <c r="C7" s="168" t="s">
        <v>26</v>
      </c>
      <c r="D7" s="170" t="s">
        <v>27</v>
      </c>
      <c r="E7" s="172" t="s">
        <v>28</v>
      </c>
      <c r="F7" s="173"/>
      <c r="G7" s="19" t="s">
        <v>29</v>
      </c>
      <c r="H7" s="176" t="s">
        <v>30</v>
      </c>
      <c r="I7" s="177"/>
      <c r="J7" s="178"/>
      <c r="K7" s="174" t="s">
        <v>31</v>
      </c>
      <c r="L7" s="168"/>
      <c r="M7" s="168"/>
      <c r="N7" s="175"/>
      <c r="O7" s="168"/>
      <c r="P7" s="168"/>
    </row>
    <row r="8" spans="1:16" ht="21.6">
      <c r="A8" s="165"/>
      <c r="B8" s="167"/>
      <c r="C8" s="169"/>
      <c r="D8" s="171"/>
      <c r="E8" s="22" t="s">
        <v>32</v>
      </c>
      <c r="F8" s="22" t="s">
        <v>33</v>
      </c>
      <c r="G8" s="23" t="s">
        <v>34</v>
      </c>
      <c r="H8" s="24" t="s">
        <v>35</v>
      </c>
      <c r="I8" s="24" t="s">
        <v>36</v>
      </c>
      <c r="J8" s="23" t="s">
        <v>37</v>
      </c>
      <c r="K8" s="25" t="s">
        <v>38</v>
      </c>
      <c r="L8" s="26" t="s">
        <v>39</v>
      </c>
      <c r="M8" s="27" t="s">
        <v>40</v>
      </c>
      <c r="N8" s="24" t="s">
        <v>41</v>
      </c>
      <c r="O8" s="28" t="s">
        <v>42</v>
      </c>
      <c r="P8" s="23" t="s">
        <v>43</v>
      </c>
    </row>
    <row r="9" spans="1:16">
      <c r="A9" s="29">
        <v>1</v>
      </c>
      <c r="B9" s="160" t="s">
        <v>44</v>
      </c>
      <c r="C9" s="161"/>
      <c r="D9" s="30" t="s">
        <v>45</v>
      </c>
      <c r="E9" s="31">
        <v>142</v>
      </c>
      <c r="F9" s="162"/>
      <c r="G9" s="162"/>
      <c r="H9" s="33">
        <v>3.1749999999999998</v>
      </c>
      <c r="I9" s="33">
        <v>3.5941000000000001</v>
      </c>
      <c r="J9" s="34">
        <v>4</v>
      </c>
      <c r="K9" s="35">
        <f t="shared" ref="K9:K14" si="0">(H9+1)*(I9+1)*J9/E9/100/0.9144</f>
        <v>5.9087056239448942E-3</v>
      </c>
      <c r="L9" s="36">
        <v>1</v>
      </c>
      <c r="M9" s="37">
        <v>39</v>
      </c>
      <c r="N9" s="38">
        <f t="shared" ref="N9:N66" si="1">K9*L9*M9</f>
        <v>0.23043951933385087</v>
      </c>
      <c r="O9" s="39"/>
      <c r="P9" s="40"/>
    </row>
    <row r="10" spans="1:16">
      <c r="A10" s="29">
        <v>2</v>
      </c>
      <c r="B10" s="160"/>
      <c r="C10" s="161"/>
      <c r="D10" s="30" t="s">
        <v>46</v>
      </c>
      <c r="E10" s="31">
        <v>142</v>
      </c>
      <c r="F10" s="163"/>
      <c r="G10" s="163"/>
      <c r="H10" s="33">
        <v>7.64032</v>
      </c>
      <c r="I10" s="33">
        <v>14.01572</v>
      </c>
      <c r="J10" s="34">
        <v>2</v>
      </c>
      <c r="K10" s="35">
        <f t="shared" si="0"/>
        <v>1.9983954048279174E-2</v>
      </c>
      <c r="L10" s="36">
        <v>1</v>
      </c>
      <c r="M10" s="37">
        <v>39</v>
      </c>
      <c r="N10" s="38">
        <f t="shared" si="1"/>
        <v>0.7793742078828878</v>
      </c>
      <c r="O10" s="39"/>
      <c r="P10" s="40"/>
    </row>
    <row r="11" spans="1:16">
      <c r="A11" s="29">
        <v>3</v>
      </c>
      <c r="B11" s="160"/>
      <c r="C11" s="161"/>
      <c r="D11" s="30" t="s">
        <v>47</v>
      </c>
      <c r="E11" s="31">
        <v>142</v>
      </c>
      <c r="F11" s="163"/>
      <c r="G11" s="163"/>
      <c r="H11" s="33">
        <v>27.439620000000001</v>
      </c>
      <c r="I11" s="33">
        <v>29.98978</v>
      </c>
      <c r="J11" s="34">
        <v>1</v>
      </c>
      <c r="K11" s="35">
        <f t="shared" si="0"/>
        <v>6.7876231245579344E-2</v>
      </c>
      <c r="L11" s="36">
        <v>1</v>
      </c>
      <c r="M11" s="37">
        <v>39</v>
      </c>
      <c r="N11" s="38">
        <f t="shared" si="1"/>
        <v>2.6471730185775946</v>
      </c>
      <c r="O11" s="39"/>
      <c r="P11" s="40"/>
    </row>
    <row r="12" spans="1:16">
      <c r="A12" s="29">
        <v>4</v>
      </c>
      <c r="B12" s="160"/>
      <c r="C12" s="161"/>
      <c r="D12" s="30" t="s">
        <v>48</v>
      </c>
      <c r="E12" s="31">
        <v>142</v>
      </c>
      <c r="F12" s="163"/>
      <c r="G12" s="163"/>
      <c r="H12" s="33">
        <v>20.185379999999999</v>
      </c>
      <c r="I12" s="33">
        <v>30.746700000000001</v>
      </c>
      <c r="J12" s="34">
        <v>1</v>
      </c>
      <c r="K12" s="35">
        <f t="shared" si="0"/>
        <v>5.1797677168897015E-2</v>
      </c>
      <c r="L12" s="36">
        <v>1</v>
      </c>
      <c r="M12" s="37">
        <v>39</v>
      </c>
      <c r="N12" s="38">
        <f t="shared" si="1"/>
        <v>2.0201094095869836</v>
      </c>
      <c r="O12" s="39"/>
      <c r="P12" s="40"/>
    </row>
    <row r="13" spans="1:16">
      <c r="A13" s="29">
        <v>5</v>
      </c>
      <c r="B13" s="160"/>
      <c r="C13" s="161"/>
      <c r="D13" s="30" t="s">
        <v>49</v>
      </c>
      <c r="E13" s="31">
        <v>142</v>
      </c>
      <c r="F13" s="163"/>
      <c r="G13" s="163"/>
      <c r="H13" s="33">
        <v>21.099779999999999</v>
      </c>
      <c r="I13" s="33">
        <v>24.978359999999999</v>
      </c>
      <c r="J13" s="34">
        <v>2</v>
      </c>
      <c r="K13" s="35">
        <f t="shared" si="0"/>
        <v>8.843111788239498E-2</v>
      </c>
      <c r="L13" s="36">
        <v>1</v>
      </c>
      <c r="M13" s="37">
        <v>39</v>
      </c>
      <c r="N13" s="38">
        <f t="shared" si="1"/>
        <v>3.4488135974134044</v>
      </c>
      <c r="O13" s="39"/>
      <c r="P13" s="40"/>
    </row>
    <row r="14" spans="1:16" ht="21.6">
      <c r="A14" s="29">
        <v>6</v>
      </c>
      <c r="B14" s="160"/>
      <c r="C14" s="161"/>
      <c r="D14" s="30" t="s">
        <v>50</v>
      </c>
      <c r="E14" s="31">
        <v>142</v>
      </c>
      <c r="F14" s="163"/>
      <c r="G14" s="163"/>
      <c r="H14" s="33">
        <v>7.9044800000000004</v>
      </c>
      <c r="I14" s="33">
        <v>9.3700600000000005</v>
      </c>
      <c r="J14" s="34">
        <v>2</v>
      </c>
      <c r="K14" s="35">
        <f t="shared" si="0"/>
        <v>1.4223132827621899E-2</v>
      </c>
      <c r="L14" s="36">
        <v>1</v>
      </c>
      <c r="M14" s="37">
        <v>39</v>
      </c>
      <c r="N14" s="38">
        <f t="shared" si="1"/>
        <v>0.55470218027725404</v>
      </c>
      <c r="O14" s="39"/>
      <c r="P14" s="40"/>
    </row>
    <row r="15" spans="1:16">
      <c r="A15" s="29">
        <v>7</v>
      </c>
      <c r="B15" s="160"/>
      <c r="C15" s="161"/>
      <c r="D15" s="30" t="s">
        <v>51</v>
      </c>
      <c r="E15" s="31">
        <v>142</v>
      </c>
      <c r="F15" s="163"/>
      <c r="G15" s="163"/>
      <c r="H15" s="33">
        <v>7.9044800000000004</v>
      </c>
      <c r="I15" s="33">
        <v>9.50976</v>
      </c>
      <c r="J15" s="34">
        <v>2</v>
      </c>
      <c r="K15" s="35">
        <v>7.46E-2</v>
      </c>
      <c r="L15" s="36">
        <v>1</v>
      </c>
      <c r="M15" s="37">
        <v>39</v>
      </c>
      <c r="N15" s="38">
        <f t="shared" si="1"/>
        <v>2.9093999999999998</v>
      </c>
      <c r="O15" s="39"/>
      <c r="P15" s="40"/>
    </row>
    <row r="16" spans="1:16">
      <c r="A16" s="29">
        <v>8</v>
      </c>
      <c r="B16" s="160"/>
      <c r="C16" s="161"/>
      <c r="D16" s="30" t="s">
        <v>52</v>
      </c>
      <c r="E16" s="31">
        <v>142</v>
      </c>
      <c r="F16" s="163"/>
      <c r="G16" s="163"/>
      <c r="H16" s="33">
        <v>11.54176</v>
      </c>
      <c r="I16" s="33">
        <v>18.90268</v>
      </c>
      <c r="J16" s="34">
        <v>1</v>
      </c>
      <c r="K16" s="35">
        <f t="shared" ref="K16:K18" si="2">(H16+1)*(I16+1)*J16/E16/100/0.9144</f>
        <v>1.9224076429460404E-2</v>
      </c>
      <c r="L16" s="36">
        <v>1</v>
      </c>
      <c r="M16" s="37">
        <v>39</v>
      </c>
      <c r="N16" s="38">
        <f t="shared" si="1"/>
        <v>0.74973898074895573</v>
      </c>
      <c r="O16" s="39"/>
      <c r="P16" s="40"/>
    </row>
    <row r="17" spans="1:16">
      <c r="A17" s="29">
        <v>9</v>
      </c>
      <c r="B17" s="160"/>
      <c r="C17" s="161"/>
      <c r="D17" s="30" t="s">
        <v>53</v>
      </c>
      <c r="E17" s="31">
        <v>142</v>
      </c>
      <c r="F17" s="163"/>
      <c r="G17" s="163"/>
      <c r="H17" s="33">
        <v>49.53</v>
      </c>
      <c r="I17" s="33">
        <v>9.8424999999999994</v>
      </c>
      <c r="J17" s="34">
        <v>2</v>
      </c>
      <c r="K17" s="35">
        <f t="shared" si="2"/>
        <v>8.4388674016980275E-2</v>
      </c>
      <c r="L17" s="36">
        <v>1</v>
      </c>
      <c r="M17" s="37">
        <v>39</v>
      </c>
      <c r="N17" s="38">
        <f t="shared" si="1"/>
        <v>3.2911582866622306</v>
      </c>
      <c r="O17" s="39"/>
      <c r="P17" s="40"/>
    </row>
    <row r="18" spans="1:16">
      <c r="A18" s="29">
        <v>10</v>
      </c>
      <c r="B18" s="160"/>
      <c r="C18" s="161"/>
      <c r="D18" s="30" t="s">
        <v>54</v>
      </c>
      <c r="E18" s="31">
        <v>142</v>
      </c>
      <c r="F18" s="163"/>
      <c r="G18" s="163"/>
      <c r="H18" s="33">
        <v>10.05078</v>
      </c>
      <c r="I18" s="33">
        <v>10.462260000000001</v>
      </c>
      <c r="J18" s="34">
        <v>2</v>
      </c>
      <c r="K18" s="35">
        <f t="shared" si="2"/>
        <v>1.9510510018545219E-2</v>
      </c>
      <c r="L18" s="36">
        <v>1</v>
      </c>
      <c r="M18" s="37">
        <v>39</v>
      </c>
      <c r="N18" s="38">
        <f t="shared" si="1"/>
        <v>0.76090989072326354</v>
      </c>
      <c r="O18" s="39"/>
      <c r="P18" s="40"/>
    </row>
    <row r="19" spans="1:16">
      <c r="A19" s="29">
        <v>11</v>
      </c>
      <c r="B19" s="160"/>
      <c r="C19" s="161"/>
      <c r="D19" s="30" t="s">
        <v>55</v>
      </c>
      <c r="E19" s="31">
        <v>142</v>
      </c>
      <c r="F19" s="163"/>
      <c r="G19" s="163"/>
      <c r="H19" s="33">
        <v>23.16226</v>
      </c>
      <c r="I19" s="33">
        <v>17.160240000000002</v>
      </c>
      <c r="J19" s="34">
        <v>2</v>
      </c>
      <c r="K19" s="35">
        <v>7.5600000000000001E-2</v>
      </c>
      <c r="L19" s="36">
        <v>1</v>
      </c>
      <c r="M19" s="37">
        <v>39</v>
      </c>
      <c r="N19" s="38">
        <f t="shared" si="1"/>
        <v>2.9483999999999999</v>
      </c>
      <c r="O19" s="39"/>
      <c r="P19" s="40"/>
    </row>
    <row r="20" spans="1:16">
      <c r="A20" s="29">
        <v>12</v>
      </c>
      <c r="B20" s="160"/>
      <c r="C20" s="161"/>
      <c r="D20" s="30" t="s">
        <v>56</v>
      </c>
      <c r="E20" s="31">
        <v>142</v>
      </c>
      <c r="F20" s="163"/>
      <c r="G20" s="163"/>
      <c r="H20" s="33">
        <v>13.00226</v>
      </c>
      <c r="I20" s="33">
        <v>34.602420000000002</v>
      </c>
      <c r="J20" s="34">
        <v>1</v>
      </c>
      <c r="K20" s="41">
        <v>1.66E-2</v>
      </c>
      <c r="L20" s="36">
        <v>1</v>
      </c>
      <c r="M20" s="37">
        <v>39</v>
      </c>
      <c r="N20" s="38">
        <f t="shared" si="1"/>
        <v>0.64739999999999998</v>
      </c>
      <c r="O20" s="39"/>
      <c r="P20" s="40"/>
    </row>
    <row r="21" spans="1:16">
      <c r="A21" s="29">
        <v>13</v>
      </c>
      <c r="B21" s="160"/>
      <c r="C21" s="161"/>
      <c r="D21" s="30" t="s">
        <v>57</v>
      </c>
      <c r="E21" s="31">
        <v>142</v>
      </c>
      <c r="F21" s="163"/>
      <c r="G21" s="163"/>
      <c r="H21" s="33">
        <v>19.2913</v>
      </c>
      <c r="I21" s="33">
        <v>12.97686</v>
      </c>
      <c r="J21" s="34">
        <v>2</v>
      </c>
      <c r="K21" s="35">
        <v>0.09</v>
      </c>
      <c r="L21" s="36">
        <v>1</v>
      </c>
      <c r="M21" s="37">
        <v>39</v>
      </c>
      <c r="N21" s="38">
        <f t="shared" si="1"/>
        <v>3.51</v>
      </c>
      <c r="O21" s="39"/>
      <c r="P21" s="40"/>
    </row>
    <row r="22" spans="1:16">
      <c r="A22" s="29">
        <v>14</v>
      </c>
      <c r="B22" s="160"/>
      <c r="C22" s="161"/>
      <c r="D22" s="30" t="s">
        <v>58</v>
      </c>
      <c r="E22" s="31">
        <v>142</v>
      </c>
      <c r="F22" s="163"/>
      <c r="G22" s="163"/>
      <c r="H22" s="33">
        <v>7.4828400000000004</v>
      </c>
      <c r="I22" s="33">
        <v>71.145399999999995</v>
      </c>
      <c r="J22" s="34">
        <v>1</v>
      </c>
      <c r="K22" s="35">
        <f t="shared" ref="K22:K61" si="3">(H22+1)*(I22+1)*J22/E22/100/0.9144</f>
        <v>4.7133029966236605E-2</v>
      </c>
      <c r="L22" s="36">
        <v>1</v>
      </c>
      <c r="M22" s="37">
        <v>39</v>
      </c>
      <c r="N22" s="38">
        <f t="shared" si="1"/>
        <v>1.8381881686832275</v>
      </c>
      <c r="O22" s="39"/>
      <c r="P22" s="40"/>
    </row>
    <row r="23" spans="1:16">
      <c r="A23" s="29">
        <v>1</v>
      </c>
      <c r="B23" s="160" t="s">
        <v>44</v>
      </c>
      <c r="C23" s="161"/>
      <c r="D23" s="30" t="s">
        <v>59</v>
      </c>
      <c r="E23" s="31">
        <v>142</v>
      </c>
      <c r="F23" s="162"/>
      <c r="G23" s="162"/>
      <c r="H23" s="33">
        <v>38.392099999999999</v>
      </c>
      <c r="I23" s="33">
        <v>16.548100000000002</v>
      </c>
      <c r="J23" s="34">
        <v>2</v>
      </c>
      <c r="K23" s="35">
        <f t="shared" si="3"/>
        <v>0.10647426928302096</v>
      </c>
      <c r="L23" s="36">
        <v>1</v>
      </c>
      <c r="M23" s="37">
        <v>39</v>
      </c>
      <c r="N23" s="38">
        <f t="shared" si="1"/>
        <v>4.1524965020378177</v>
      </c>
      <c r="O23" s="39"/>
      <c r="P23" s="40"/>
    </row>
    <row r="24" spans="1:16">
      <c r="A24" s="29">
        <v>2</v>
      </c>
      <c r="B24" s="160"/>
      <c r="C24" s="161"/>
      <c r="D24" s="30" t="s">
        <v>60</v>
      </c>
      <c r="E24" s="31">
        <v>142</v>
      </c>
      <c r="F24" s="163"/>
      <c r="G24" s="163"/>
      <c r="H24" s="33">
        <v>19.220179999999999</v>
      </c>
      <c r="I24" s="33">
        <v>34.942779999999999</v>
      </c>
      <c r="J24" s="34">
        <v>1</v>
      </c>
      <c r="K24" s="35">
        <f t="shared" si="3"/>
        <v>5.5972166871557427E-2</v>
      </c>
      <c r="L24" s="36">
        <v>1</v>
      </c>
      <c r="M24" s="37">
        <v>39</v>
      </c>
      <c r="N24" s="38">
        <f t="shared" si="1"/>
        <v>2.1829145079907395</v>
      </c>
      <c r="O24" s="39"/>
      <c r="P24" s="40"/>
    </row>
    <row r="25" spans="1:16">
      <c r="A25" s="29">
        <v>25</v>
      </c>
      <c r="B25" s="179" t="s">
        <v>61</v>
      </c>
      <c r="C25" s="162"/>
      <c r="D25" s="30" t="s">
        <v>62</v>
      </c>
      <c r="E25" s="31">
        <v>142</v>
      </c>
      <c r="F25" s="162"/>
      <c r="G25" s="162"/>
      <c r="H25" s="33">
        <v>45.953679999999999</v>
      </c>
      <c r="I25" s="33">
        <v>29.933900000000001</v>
      </c>
      <c r="J25" s="34">
        <v>2</v>
      </c>
      <c r="K25" s="35">
        <f t="shared" si="3"/>
        <v>0.22372254287457025</v>
      </c>
      <c r="L25" s="36">
        <v>1</v>
      </c>
      <c r="M25" s="42">
        <v>5</v>
      </c>
      <c r="N25" s="38">
        <f t="shared" si="1"/>
        <v>1.1186127143728513</v>
      </c>
      <c r="O25" s="39"/>
      <c r="P25" s="40"/>
    </row>
    <row r="26" spans="1:16">
      <c r="A26" s="29">
        <v>26</v>
      </c>
      <c r="B26" s="180"/>
      <c r="C26" s="163"/>
      <c r="D26" s="30" t="s">
        <v>63</v>
      </c>
      <c r="E26" s="31">
        <v>142</v>
      </c>
      <c r="F26" s="163"/>
      <c r="G26" s="163"/>
      <c r="H26" s="33">
        <v>3.1749999999999998</v>
      </c>
      <c r="I26" s="33">
        <v>24.765000000000001</v>
      </c>
      <c r="J26" s="34">
        <v>1</v>
      </c>
      <c r="K26" s="35">
        <f t="shared" si="3"/>
        <v>8.2844191681145478E-3</v>
      </c>
      <c r="L26" s="36">
        <v>1</v>
      </c>
      <c r="M26" s="42">
        <v>5</v>
      </c>
      <c r="N26" s="38">
        <f t="shared" si="1"/>
        <v>4.1422095840572742E-2</v>
      </c>
      <c r="O26" s="39"/>
      <c r="P26" s="40"/>
    </row>
    <row r="27" spans="1:16">
      <c r="A27" s="29">
        <v>27</v>
      </c>
      <c r="B27" s="180"/>
      <c r="C27" s="163"/>
      <c r="D27" s="30" t="s">
        <v>64</v>
      </c>
      <c r="E27" s="31">
        <v>142</v>
      </c>
      <c r="F27" s="163"/>
      <c r="G27" s="163"/>
      <c r="H27" s="33">
        <v>26.352499999999999</v>
      </c>
      <c r="I27" s="33">
        <v>24.13</v>
      </c>
      <c r="J27" s="34">
        <v>1</v>
      </c>
      <c r="K27" s="35">
        <f t="shared" si="3"/>
        <v>5.2937685991275733E-2</v>
      </c>
      <c r="L27" s="36">
        <v>1</v>
      </c>
      <c r="M27" s="42">
        <v>5</v>
      </c>
      <c r="N27" s="38">
        <f t="shared" si="1"/>
        <v>0.26468842995637865</v>
      </c>
      <c r="O27" s="39"/>
      <c r="P27" s="40"/>
    </row>
    <row r="28" spans="1:16">
      <c r="A28" s="29">
        <v>28</v>
      </c>
      <c r="B28" s="180"/>
      <c r="C28" s="163"/>
      <c r="D28" s="30" t="s">
        <v>65</v>
      </c>
      <c r="E28" s="31">
        <v>142</v>
      </c>
      <c r="F28" s="163"/>
      <c r="G28" s="163"/>
      <c r="H28" s="33">
        <v>3.81</v>
      </c>
      <c r="I28" s="33">
        <v>67.937380000000005</v>
      </c>
      <c r="J28" s="34">
        <v>2</v>
      </c>
      <c r="K28" s="35">
        <f t="shared" si="3"/>
        <v>5.1074636458294846E-2</v>
      </c>
      <c r="L28" s="36">
        <v>1</v>
      </c>
      <c r="M28" s="42">
        <v>5</v>
      </c>
      <c r="N28" s="38">
        <f t="shared" si="1"/>
        <v>0.25537318229147421</v>
      </c>
      <c r="O28" s="39"/>
      <c r="P28" s="40"/>
    </row>
    <row r="29" spans="1:16">
      <c r="A29" s="29">
        <v>29</v>
      </c>
      <c r="B29" s="180"/>
      <c r="C29" s="163"/>
      <c r="D29" s="30" t="s">
        <v>66</v>
      </c>
      <c r="E29" s="31">
        <v>142</v>
      </c>
      <c r="F29" s="163"/>
      <c r="G29" s="163"/>
      <c r="H29" s="33">
        <v>4.3383200000000004</v>
      </c>
      <c r="I29" s="33">
        <v>12.02182</v>
      </c>
      <c r="J29" s="34">
        <v>1</v>
      </c>
      <c r="K29" s="35">
        <f t="shared" si="3"/>
        <v>5.3536716250785557E-3</v>
      </c>
      <c r="L29" s="36">
        <v>1</v>
      </c>
      <c r="M29" s="42">
        <v>5</v>
      </c>
      <c r="N29" s="38">
        <f t="shared" si="1"/>
        <v>2.6768358125392779E-2</v>
      </c>
      <c r="O29" s="39"/>
      <c r="P29" s="40"/>
    </row>
    <row r="30" spans="1:16">
      <c r="A30" s="29">
        <v>30</v>
      </c>
      <c r="B30" s="180"/>
      <c r="C30" s="163"/>
      <c r="D30" s="30" t="s">
        <v>67</v>
      </c>
      <c r="E30" s="31">
        <v>142</v>
      </c>
      <c r="F30" s="163"/>
      <c r="G30" s="163"/>
      <c r="H30" s="33">
        <v>45.72</v>
      </c>
      <c r="I30" s="33">
        <v>30.746700000000001</v>
      </c>
      <c r="J30" s="34">
        <v>2</v>
      </c>
      <c r="K30" s="35">
        <f t="shared" si="3"/>
        <v>0.22845825539413203</v>
      </c>
      <c r="L30" s="36">
        <v>1</v>
      </c>
      <c r="M30" s="42">
        <v>5</v>
      </c>
      <c r="N30" s="38">
        <f t="shared" si="1"/>
        <v>1.1422912769706601</v>
      </c>
      <c r="O30" s="39"/>
      <c r="P30" s="40"/>
    </row>
    <row r="31" spans="1:16">
      <c r="A31" s="29">
        <v>31</v>
      </c>
      <c r="B31" s="180"/>
      <c r="C31" s="163"/>
      <c r="D31" s="30" t="s">
        <v>68</v>
      </c>
      <c r="E31" s="31">
        <v>142</v>
      </c>
      <c r="F31" s="163"/>
      <c r="G31" s="163"/>
      <c r="H31" s="33">
        <v>38.351460000000003</v>
      </c>
      <c r="I31" s="33">
        <v>37.835839999999997</v>
      </c>
      <c r="J31" s="34">
        <v>1</v>
      </c>
      <c r="K31" s="35">
        <f t="shared" si="3"/>
        <v>0.11769797514620531</v>
      </c>
      <c r="L31" s="36">
        <v>1</v>
      </c>
      <c r="M31" s="42">
        <v>5</v>
      </c>
      <c r="N31" s="38">
        <f t="shared" si="1"/>
        <v>0.58848987573102651</v>
      </c>
      <c r="O31" s="39"/>
      <c r="P31" s="40"/>
    </row>
    <row r="32" spans="1:16">
      <c r="A32" s="29">
        <v>32</v>
      </c>
      <c r="B32" s="180"/>
      <c r="C32" s="163"/>
      <c r="D32" s="30" t="s">
        <v>69</v>
      </c>
      <c r="E32" s="31">
        <v>142</v>
      </c>
      <c r="F32" s="163"/>
      <c r="G32" s="163"/>
      <c r="H32" s="33">
        <v>10.35812</v>
      </c>
      <c r="I32" s="33">
        <v>25.913080000000001</v>
      </c>
      <c r="J32" s="34">
        <v>1</v>
      </c>
      <c r="K32" s="35">
        <f t="shared" si="3"/>
        <v>2.3542105052308599E-2</v>
      </c>
      <c r="L32" s="36">
        <v>1</v>
      </c>
      <c r="M32" s="42">
        <v>5</v>
      </c>
      <c r="N32" s="38">
        <f t="shared" si="1"/>
        <v>0.11771052526154299</v>
      </c>
      <c r="O32" s="39"/>
      <c r="P32" s="40"/>
    </row>
    <row r="33" spans="1:16">
      <c r="A33" s="29">
        <v>33</v>
      </c>
      <c r="B33" s="180"/>
      <c r="C33" s="163"/>
      <c r="D33" s="30" t="s">
        <v>70</v>
      </c>
      <c r="E33" s="31">
        <v>142</v>
      </c>
      <c r="F33" s="163"/>
      <c r="G33" s="163"/>
      <c r="H33" s="33">
        <v>10.998200000000001</v>
      </c>
      <c r="I33" s="33">
        <v>26.558240000000001</v>
      </c>
      <c r="J33" s="34">
        <v>1</v>
      </c>
      <c r="K33" s="35">
        <f t="shared" si="3"/>
        <v>2.546496087390485E-2</v>
      </c>
      <c r="L33" s="36">
        <v>1</v>
      </c>
      <c r="M33" s="42">
        <v>5</v>
      </c>
      <c r="N33" s="38">
        <f t="shared" si="1"/>
        <v>0.12732480436952426</v>
      </c>
      <c r="O33" s="39"/>
      <c r="P33" s="40"/>
    </row>
    <row r="34" spans="1:16">
      <c r="A34" s="29">
        <v>34</v>
      </c>
      <c r="B34" s="180"/>
      <c r="C34" s="163"/>
      <c r="D34" s="30" t="s">
        <v>71</v>
      </c>
      <c r="E34" s="31">
        <v>142</v>
      </c>
      <c r="F34" s="163"/>
      <c r="G34" s="163"/>
      <c r="H34" s="33">
        <v>23.174959999999999</v>
      </c>
      <c r="I34" s="33">
        <v>26.626819999999999</v>
      </c>
      <c r="J34" s="34">
        <v>1</v>
      </c>
      <c r="K34" s="35">
        <f t="shared" si="3"/>
        <v>5.1436581859820328E-2</v>
      </c>
      <c r="L34" s="36">
        <v>1</v>
      </c>
      <c r="M34" s="42">
        <v>5</v>
      </c>
      <c r="N34" s="38">
        <f t="shared" si="1"/>
        <v>0.25718290929910165</v>
      </c>
      <c r="O34" s="39"/>
      <c r="P34" s="40"/>
    </row>
    <row r="35" spans="1:16">
      <c r="A35" s="29">
        <v>35</v>
      </c>
      <c r="B35" s="180"/>
      <c r="C35" s="163"/>
      <c r="D35" s="30" t="s">
        <v>72</v>
      </c>
      <c r="E35" s="31">
        <v>142</v>
      </c>
      <c r="F35" s="163"/>
      <c r="G35" s="163"/>
      <c r="H35" s="33">
        <v>38.407339999999998</v>
      </c>
      <c r="I35" s="33">
        <v>15.2781</v>
      </c>
      <c r="J35" s="34">
        <v>2</v>
      </c>
      <c r="K35" s="35">
        <f t="shared" si="3"/>
        <v>9.8806670926213452E-2</v>
      </c>
      <c r="L35" s="36">
        <v>1</v>
      </c>
      <c r="M35" s="42">
        <v>5</v>
      </c>
      <c r="N35" s="38">
        <f t="shared" si="1"/>
        <v>0.49403335463106723</v>
      </c>
      <c r="O35" s="39"/>
      <c r="P35" s="40"/>
    </row>
    <row r="36" spans="1:16">
      <c r="A36" s="29">
        <v>36</v>
      </c>
      <c r="B36" s="180"/>
      <c r="C36" s="163"/>
      <c r="D36" s="30" t="s">
        <v>73</v>
      </c>
      <c r="E36" s="31">
        <v>142</v>
      </c>
      <c r="F36" s="163"/>
      <c r="G36" s="163"/>
      <c r="H36" s="33">
        <v>37.22878</v>
      </c>
      <c r="I36" s="33">
        <v>26.6065</v>
      </c>
      <c r="J36" s="34">
        <v>1</v>
      </c>
      <c r="K36" s="35">
        <f t="shared" si="3"/>
        <v>8.1278789375469798E-2</v>
      </c>
      <c r="L36" s="36">
        <v>1</v>
      </c>
      <c r="M36" s="42">
        <v>5</v>
      </c>
      <c r="N36" s="38">
        <f t="shared" si="1"/>
        <v>0.40639394687734898</v>
      </c>
      <c r="O36" s="39"/>
      <c r="P36" s="40"/>
    </row>
    <row r="37" spans="1:16">
      <c r="A37" s="29">
        <v>37</v>
      </c>
      <c r="B37" s="180"/>
      <c r="C37" s="163"/>
      <c r="D37" s="30" t="s">
        <v>74</v>
      </c>
      <c r="E37" s="31">
        <v>142</v>
      </c>
      <c r="F37" s="163"/>
      <c r="G37" s="163"/>
      <c r="H37" s="33">
        <v>15.2654</v>
      </c>
      <c r="I37" s="33">
        <v>30.746700000000001</v>
      </c>
      <c r="J37" s="34">
        <v>1</v>
      </c>
      <c r="K37" s="35">
        <f t="shared" si="3"/>
        <v>3.97684600523086E-2</v>
      </c>
      <c r="L37" s="36">
        <v>1</v>
      </c>
      <c r="M37" s="42">
        <v>5</v>
      </c>
      <c r="N37" s="38">
        <f t="shared" si="1"/>
        <v>0.19884230026154301</v>
      </c>
      <c r="O37" s="39"/>
      <c r="P37" s="40"/>
    </row>
    <row r="38" spans="1:16">
      <c r="A38" s="29">
        <v>38</v>
      </c>
      <c r="B38" s="180"/>
      <c r="C38" s="163"/>
      <c r="D38" s="30" t="s">
        <v>49</v>
      </c>
      <c r="E38" s="31">
        <v>142</v>
      </c>
      <c r="F38" s="163"/>
      <c r="G38" s="163"/>
      <c r="H38" s="33">
        <v>21.099779999999999</v>
      </c>
      <c r="I38" s="33">
        <v>24.978359999999999</v>
      </c>
      <c r="J38" s="34">
        <v>2</v>
      </c>
      <c r="K38" s="35">
        <f t="shared" si="3"/>
        <v>8.843111788239498E-2</v>
      </c>
      <c r="L38" s="36">
        <v>1</v>
      </c>
      <c r="M38" s="42">
        <v>5</v>
      </c>
      <c r="N38" s="38">
        <f t="shared" si="1"/>
        <v>0.44215558941197491</v>
      </c>
      <c r="O38" s="39"/>
      <c r="P38" s="40"/>
    </row>
    <row r="39" spans="1:16">
      <c r="A39" s="29">
        <v>39</v>
      </c>
      <c r="B39" s="180"/>
      <c r="C39" s="163"/>
      <c r="D39" s="30" t="s">
        <v>57</v>
      </c>
      <c r="E39" s="31">
        <v>142</v>
      </c>
      <c r="F39" s="163"/>
      <c r="G39" s="163"/>
      <c r="H39" s="33">
        <v>19.70786</v>
      </c>
      <c r="I39" s="33">
        <v>67.91198</v>
      </c>
      <c r="J39" s="34">
        <v>1</v>
      </c>
      <c r="K39" s="35">
        <f t="shared" si="3"/>
        <v>0.10990194710629922</v>
      </c>
      <c r="L39" s="36">
        <v>1</v>
      </c>
      <c r="M39" s="42">
        <v>5</v>
      </c>
      <c r="N39" s="38">
        <f t="shared" si="1"/>
        <v>0.54950973553149607</v>
      </c>
      <c r="O39" s="39"/>
      <c r="P39" s="40"/>
    </row>
    <row r="40" spans="1:16">
      <c r="A40" s="29">
        <v>40</v>
      </c>
      <c r="B40" s="180"/>
      <c r="C40" s="163"/>
      <c r="D40" s="30" t="s">
        <v>58</v>
      </c>
      <c r="E40" s="31">
        <v>142</v>
      </c>
      <c r="F40" s="163"/>
      <c r="G40" s="163"/>
      <c r="H40" s="33">
        <v>3.02006</v>
      </c>
      <c r="I40" s="33">
        <v>71.142859999999999</v>
      </c>
      <c r="J40" s="34">
        <v>1</v>
      </c>
      <c r="K40" s="35">
        <f t="shared" si="3"/>
        <v>2.2335790557003441E-2</v>
      </c>
      <c r="L40" s="36">
        <v>1</v>
      </c>
      <c r="M40" s="42">
        <v>5</v>
      </c>
      <c r="N40" s="38">
        <f t="shared" si="1"/>
        <v>0.1116789527850172</v>
      </c>
      <c r="O40" s="39"/>
      <c r="P40" s="40"/>
    </row>
    <row r="41" spans="1:16">
      <c r="A41" s="29">
        <v>41</v>
      </c>
      <c r="B41" s="180"/>
      <c r="C41" s="163"/>
      <c r="D41" s="30" t="s">
        <v>75</v>
      </c>
      <c r="E41" s="31">
        <v>142</v>
      </c>
      <c r="F41" s="163"/>
      <c r="G41" s="163"/>
      <c r="H41" s="33">
        <v>20.106639999999999</v>
      </c>
      <c r="I41" s="33">
        <v>69.413120000000006</v>
      </c>
      <c r="J41" s="34">
        <v>1</v>
      </c>
      <c r="K41" s="35">
        <f t="shared" si="3"/>
        <v>0.11445852087390486</v>
      </c>
      <c r="L41" s="36">
        <v>1</v>
      </c>
      <c r="M41" s="42">
        <v>5</v>
      </c>
      <c r="N41" s="38">
        <f t="shared" si="1"/>
        <v>0.57229260436952434</v>
      </c>
      <c r="O41" s="39"/>
      <c r="P41" s="40"/>
    </row>
    <row r="42" spans="1:16">
      <c r="A42" s="29">
        <v>42</v>
      </c>
      <c r="B42" s="180"/>
      <c r="C42" s="163"/>
      <c r="D42" s="30" t="s">
        <v>76</v>
      </c>
      <c r="E42" s="31">
        <v>142</v>
      </c>
      <c r="F42" s="163"/>
      <c r="G42" s="163"/>
      <c r="H42" s="33">
        <v>13.28674</v>
      </c>
      <c r="I42" s="33">
        <v>70.599299999999999</v>
      </c>
      <c r="J42" s="34">
        <v>1</v>
      </c>
      <c r="K42" s="35">
        <f t="shared" si="3"/>
        <v>7.8780250212715494E-2</v>
      </c>
      <c r="L42" s="36">
        <v>1</v>
      </c>
      <c r="M42" s="42">
        <v>5</v>
      </c>
      <c r="N42" s="38">
        <f t="shared" si="1"/>
        <v>0.39390125106357748</v>
      </c>
      <c r="O42" s="39"/>
      <c r="P42" s="40"/>
    </row>
    <row r="43" spans="1:16">
      <c r="A43" s="29">
        <v>25</v>
      </c>
      <c r="B43" s="179" t="s">
        <v>77</v>
      </c>
      <c r="C43" s="162"/>
      <c r="D43" s="30" t="s">
        <v>64</v>
      </c>
      <c r="E43" s="31">
        <v>142</v>
      </c>
      <c r="F43" s="162"/>
      <c r="G43" s="162"/>
      <c r="H43" s="33">
        <v>26.352499999999999</v>
      </c>
      <c r="I43" s="33">
        <v>24.13</v>
      </c>
      <c r="J43" s="34">
        <v>1</v>
      </c>
      <c r="K43" s="35">
        <f t="shared" si="3"/>
        <v>5.2937685991275733E-2</v>
      </c>
      <c r="L43" s="36">
        <v>1</v>
      </c>
      <c r="M43" s="42">
        <v>4</v>
      </c>
      <c r="N43" s="38">
        <f t="shared" si="1"/>
        <v>0.21175074396510293</v>
      </c>
      <c r="O43" s="39"/>
      <c r="P43" s="40"/>
    </row>
    <row r="44" spans="1:16">
      <c r="A44" s="29">
        <v>26</v>
      </c>
      <c r="B44" s="180"/>
      <c r="C44" s="163"/>
      <c r="D44" s="30" t="s">
        <v>68</v>
      </c>
      <c r="E44" s="31">
        <v>142</v>
      </c>
      <c r="F44" s="163"/>
      <c r="G44" s="163"/>
      <c r="H44" s="33">
        <v>38.351460000000003</v>
      </c>
      <c r="I44" s="33">
        <v>37.835839999999997</v>
      </c>
      <c r="J44" s="34">
        <v>1</v>
      </c>
      <c r="K44" s="35">
        <f t="shared" si="3"/>
        <v>0.11769797514620531</v>
      </c>
      <c r="L44" s="36">
        <v>1</v>
      </c>
      <c r="M44" s="42">
        <v>4</v>
      </c>
      <c r="N44" s="38">
        <f t="shared" si="1"/>
        <v>0.47079190058482123</v>
      </c>
      <c r="O44" s="39"/>
      <c r="P44" s="40"/>
    </row>
    <row r="45" spans="1:16">
      <c r="A45" s="29">
        <v>58</v>
      </c>
      <c r="B45" s="183" t="s">
        <v>78</v>
      </c>
      <c r="C45" s="32"/>
      <c r="D45" s="30" t="s">
        <v>74</v>
      </c>
      <c r="E45" s="44">
        <v>137</v>
      </c>
      <c r="F45" s="32"/>
      <c r="G45" s="32"/>
      <c r="H45" s="33">
        <v>16.535399999999999</v>
      </c>
      <c r="I45" s="33">
        <v>32.0167</v>
      </c>
      <c r="J45" s="34">
        <v>1</v>
      </c>
      <c r="K45" s="35">
        <f t="shared" si="3"/>
        <v>4.6216021449189279E-2</v>
      </c>
      <c r="L45" s="36">
        <v>1</v>
      </c>
      <c r="M45" s="42">
        <v>7.5</v>
      </c>
      <c r="N45" s="38">
        <f t="shared" si="1"/>
        <v>0.34662016086891961</v>
      </c>
      <c r="O45" s="39"/>
      <c r="P45" s="40"/>
    </row>
    <row r="46" spans="1:16">
      <c r="A46" s="29">
        <v>59</v>
      </c>
      <c r="B46" s="184"/>
      <c r="C46" s="32"/>
      <c r="D46" s="30" t="s">
        <v>79</v>
      </c>
      <c r="E46" s="44">
        <v>137</v>
      </c>
      <c r="F46" s="32"/>
      <c r="G46" s="32"/>
      <c r="H46" s="33">
        <v>11.69924</v>
      </c>
      <c r="I46" s="33">
        <v>19.3675</v>
      </c>
      <c r="J46" s="34">
        <v>1</v>
      </c>
      <c r="K46" s="35">
        <f t="shared" si="3"/>
        <v>2.0647081465409889E-2</v>
      </c>
      <c r="L46" s="36">
        <v>1</v>
      </c>
      <c r="M46" s="42">
        <v>7.5</v>
      </c>
      <c r="N46" s="38">
        <f t="shared" si="1"/>
        <v>0.15485311099057417</v>
      </c>
      <c r="O46" s="39"/>
      <c r="P46" s="40"/>
    </row>
    <row r="47" spans="1:16">
      <c r="A47" s="29">
        <v>60</v>
      </c>
      <c r="B47" s="184"/>
      <c r="C47" s="32"/>
      <c r="D47" s="30" t="s">
        <v>80</v>
      </c>
      <c r="E47" s="44">
        <v>137</v>
      </c>
      <c r="F47" s="32"/>
      <c r="G47" s="32"/>
      <c r="H47" s="33">
        <v>48.895000000000003</v>
      </c>
      <c r="I47" s="33">
        <v>10.795</v>
      </c>
      <c r="J47" s="34">
        <v>2</v>
      </c>
      <c r="K47" s="35">
        <f t="shared" si="3"/>
        <v>9.3956792695621058E-2</v>
      </c>
      <c r="L47" s="36">
        <v>1</v>
      </c>
      <c r="M47" s="42">
        <v>7.5</v>
      </c>
      <c r="N47" s="38">
        <f t="shared" si="1"/>
        <v>0.70467594521715793</v>
      </c>
      <c r="O47" s="39"/>
      <c r="P47" s="40"/>
    </row>
    <row r="48" spans="1:16">
      <c r="A48" s="29">
        <v>58</v>
      </c>
      <c r="B48" s="43" t="s">
        <v>81</v>
      </c>
      <c r="C48" s="32"/>
      <c r="D48" s="30" t="s">
        <v>82</v>
      </c>
      <c r="E48" s="44">
        <v>137</v>
      </c>
      <c r="F48" s="32"/>
      <c r="G48" s="32"/>
      <c r="H48" s="33">
        <v>21.904959999999999</v>
      </c>
      <c r="I48" s="33">
        <v>26.626819999999999</v>
      </c>
      <c r="J48" s="34">
        <v>1</v>
      </c>
      <c r="K48" s="35">
        <f t="shared" si="3"/>
        <v>5.0513056866869736E-2</v>
      </c>
      <c r="L48" s="36">
        <v>1</v>
      </c>
      <c r="M48" s="42">
        <v>5.5</v>
      </c>
      <c r="N48" s="38">
        <f t="shared" si="1"/>
        <v>0.27782181276778356</v>
      </c>
      <c r="O48" s="39"/>
      <c r="P48" s="40"/>
    </row>
    <row r="49" spans="1:16">
      <c r="A49" s="29">
        <v>61</v>
      </c>
      <c r="B49" s="185" t="s">
        <v>83</v>
      </c>
      <c r="C49" s="32"/>
      <c r="D49" s="30" t="s">
        <v>84</v>
      </c>
      <c r="E49" s="44">
        <v>106</v>
      </c>
      <c r="F49" s="32"/>
      <c r="G49" s="32"/>
      <c r="H49" s="33">
        <v>23.416260000000001</v>
      </c>
      <c r="I49" s="33">
        <v>21.272500000000001</v>
      </c>
      <c r="J49" s="34">
        <v>1</v>
      </c>
      <c r="K49" s="35">
        <f t="shared" si="3"/>
        <v>5.6105576071122008E-2</v>
      </c>
      <c r="L49" s="36">
        <v>1</v>
      </c>
      <c r="M49" s="42">
        <v>0.78</v>
      </c>
      <c r="N49" s="38">
        <f t="shared" si="1"/>
        <v>4.3762349335475167E-2</v>
      </c>
      <c r="O49" s="39"/>
      <c r="P49" s="40"/>
    </row>
    <row r="50" spans="1:16">
      <c r="A50" s="29">
        <v>62</v>
      </c>
      <c r="B50" s="186"/>
      <c r="C50" s="32"/>
      <c r="D50" s="30" t="s">
        <v>85</v>
      </c>
      <c r="E50" s="44">
        <v>106</v>
      </c>
      <c r="F50" s="32"/>
      <c r="G50" s="32"/>
      <c r="H50" s="33">
        <v>38.181280000000001</v>
      </c>
      <c r="I50" s="33">
        <v>24.086819999999999</v>
      </c>
      <c r="J50" s="34">
        <v>1</v>
      </c>
      <c r="K50" s="35">
        <f t="shared" si="3"/>
        <v>0.10141031945162517</v>
      </c>
      <c r="L50" s="36">
        <v>1</v>
      </c>
      <c r="M50" s="42">
        <v>0.78</v>
      </c>
      <c r="N50" s="38">
        <f t="shared" si="1"/>
        <v>7.9100049172267636E-2</v>
      </c>
      <c r="O50" s="39"/>
      <c r="P50" s="40"/>
    </row>
    <row r="51" spans="1:16">
      <c r="A51" s="29">
        <v>62</v>
      </c>
      <c r="B51" s="186"/>
      <c r="C51" s="32"/>
      <c r="D51" s="30" t="s">
        <v>86</v>
      </c>
      <c r="E51" s="44">
        <v>106</v>
      </c>
      <c r="F51" s="32"/>
      <c r="G51" s="32"/>
      <c r="H51" s="33">
        <v>35.854640000000003</v>
      </c>
      <c r="I51" s="33">
        <v>13.36548</v>
      </c>
      <c r="J51" s="34">
        <v>2</v>
      </c>
      <c r="K51" s="35">
        <f t="shared" si="3"/>
        <v>0.10924466271876393</v>
      </c>
      <c r="L51" s="36">
        <v>1</v>
      </c>
      <c r="M51" s="42">
        <v>0.78</v>
      </c>
      <c r="N51" s="38">
        <f t="shared" si="1"/>
        <v>8.5210836920635871E-2</v>
      </c>
      <c r="O51" s="39"/>
      <c r="P51" s="40"/>
    </row>
    <row r="52" spans="1:16">
      <c r="A52" s="29">
        <v>63</v>
      </c>
      <c r="B52" s="45" t="s">
        <v>87</v>
      </c>
      <c r="C52" s="32"/>
      <c r="D52" s="30" t="s">
        <v>88</v>
      </c>
      <c r="E52" s="44">
        <v>106</v>
      </c>
      <c r="F52" s="32"/>
      <c r="G52" s="32"/>
      <c r="H52" s="33">
        <v>16.1798</v>
      </c>
      <c r="I52" s="33">
        <v>62.387479999999996</v>
      </c>
      <c r="J52" s="34">
        <v>1</v>
      </c>
      <c r="K52" s="35">
        <f t="shared" si="3"/>
        <v>0.11235166362353292</v>
      </c>
      <c r="L52" s="36">
        <v>1</v>
      </c>
      <c r="M52" s="42">
        <v>1.125</v>
      </c>
      <c r="N52" s="38">
        <f t="shared" si="1"/>
        <v>0.12639562157647455</v>
      </c>
      <c r="O52" s="39"/>
      <c r="P52" s="40"/>
    </row>
    <row r="53" spans="1:16">
      <c r="A53" s="29">
        <v>63</v>
      </c>
      <c r="B53" s="185" t="s">
        <v>89</v>
      </c>
      <c r="C53" s="32"/>
      <c r="D53" s="30" t="s">
        <v>90</v>
      </c>
      <c r="E53" s="44">
        <v>106</v>
      </c>
      <c r="F53" s="32"/>
      <c r="G53" s="32"/>
      <c r="H53" s="33">
        <v>42.778680000000001</v>
      </c>
      <c r="I53" s="33">
        <v>26.758900000000001</v>
      </c>
      <c r="J53" s="34">
        <v>1</v>
      </c>
      <c r="K53" s="35">
        <f t="shared" si="3"/>
        <v>0.12537843149565031</v>
      </c>
      <c r="L53" s="36">
        <v>1</v>
      </c>
      <c r="M53" s="42">
        <v>1.8</v>
      </c>
      <c r="N53" s="38">
        <f t="shared" si="1"/>
        <v>0.22568117669217055</v>
      </c>
      <c r="O53" s="39"/>
      <c r="P53" s="40"/>
    </row>
    <row r="54" spans="1:16">
      <c r="A54" s="29">
        <v>64</v>
      </c>
      <c r="B54" s="186"/>
      <c r="C54" s="32"/>
      <c r="D54" s="30" t="s">
        <v>91</v>
      </c>
      <c r="E54" s="44">
        <v>106</v>
      </c>
      <c r="F54" s="32"/>
      <c r="G54" s="32"/>
      <c r="H54" s="33">
        <v>42.862499999999997</v>
      </c>
      <c r="I54" s="33">
        <v>27.889199999999999</v>
      </c>
      <c r="J54" s="34">
        <v>1</v>
      </c>
      <c r="K54" s="35">
        <f t="shared" si="3"/>
        <v>0.13073347766965449</v>
      </c>
      <c r="L54" s="36">
        <v>1</v>
      </c>
      <c r="M54" s="42">
        <v>1.8</v>
      </c>
      <c r="N54" s="38">
        <f t="shared" si="1"/>
        <v>0.23532025980537807</v>
      </c>
      <c r="O54" s="39"/>
      <c r="P54" s="40"/>
    </row>
    <row r="55" spans="1:16">
      <c r="A55" s="29">
        <v>65</v>
      </c>
      <c r="B55" s="186"/>
      <c r="C55" s="32"/>
      <c r="D55" s="30" t="s">
        <v>60</v>
      </c>
      <c r="E55" s="44">
        <v>106</v>
      </c>
      <c r="F55" s="32"/>
      <c r="G55" s="32"/>
      <c r="H55" s="33">
        <v>19.837399999999999</v>
      </c>
      <c r="I55" s="33">
        <v>66.33972</v>
      </c>
      <c r="J55" s="34">
        <v>1</v>
      </c>
      <c r="K55" s="35">
        <f t="shared" si="3"/>
        <v>0.14476805922101718</v>
      </c>
      <c r="L55" s="36">
        <v>1</v>
      </c>
      <c r="M55" s="42">
        <v>1.8</v>
      </c>
      <c r="N55" s="38">
        <f t="shared" si="1"/>
        <v>0.26058250659783094</v>
      </c>
      <c r="O55" s="39"/>
      <c r="P55" s="40"/>
    </row>
    <row r="56" spans="1:16">
      <c r="A56" s="29">
        <v>64</v>
      </c>
      <c r="B56" s="186"/>
      <c r="C56" s="32"/>
      <c r="D56" s="30" t="s">
        <v>92</v>
      </c>
      <c r="E56" s="44">
        <v>106</v>
      </c>
      <c r="F56" s="32"/>
      <c r="G56" s="32"/>
      <c r="H56" s="33">
        <v>36.446460000000002</v>
      </c>
      <c r="I56" s="33">
        <v>34.025840000000002</v>
      </c>
      <c r="J56" s="34">
        <v>1</v>
      </c>
      <c r="K56" s="35">
        <f t="shared" si="3"/>
        <v>0.13531852173674047</v>
      </c>
      <c r="L56" s="36">
        <v>1</v>
      </c>
      <c r="M56" s="42">
        <v>1.8</v>
      </c>
      <c r="N56" s="38">
        <f t="shared" si="1"/>
        <v>0.24357333912613285</v>
      </c>
      <c r="O56" s="39"/>
      <c r="P56" s="40"/>
    </row>
    <row r="57" spans="1:16" ht="22.05" customHeight="1">
      <c r="A57" s="29">
        <v>68</v>
      </c>
      <c r="B57" s="46" t="s">
        <v>93</v>
      </c>
      <c r="C57" s="32"/>
      <c r="D57" s="30" t="s">
        <v>94</v>
      </c>
      <c r="E57" s="44">
        <v>106</v>
      </c>
      <c r="F57" s="32"/>
      <c r="G57" s="32"/>
      <c r="H57" s="33">
        <v>48.1965</v>
      </c>
      <c r="I57" s="33">
        <v>9.8424999999999994</v>
      </c>
      <c r="J57" s="34">
        <v>2</v>
      </c>
      <c r="K57" s="35">
        <f t="shared" si="3"/>
        <v>0.11006558610450817</v>
      </c>
      <c r="L57" s="36">
        <v>1</v>
      </c>
      <c r="M57" s="35">
        <v>3.36</v>
      </c>
      <c r="N57" s="38">
        <f t="shared" si="1"/>
        <v>0.36982036931114742</v>
      </c>
      <c r="O57" s="39"/>
      <c r="P57" s="40"/>
    </row>
    <row r="58" spans="1:16" ht="22.05" customHeight="1">
      <c r="A58" s="29">
        <v>69</v>
      </c>
      <c r="B58" s="46" t="s">
        <v>95</v>
      </c>
      <c r="C58" s="32"/>
      <c r="D58" s="30" t="s">
        <v>91</v>
      </c>
      <c r="E58" s="44">
        <v>106</v>
      </c>
      <c r="F58" s="32"/>
      <c r="G58" s="32"/>
      <c r="H58" s="33">
        <v>12.24788</v>
      </c>
      <c r="I58" s="33">
        <v>26.936699999999998</v>
      </c>
      <c r="J58" s="34">
        <v>1</v>
      </c>
      <c r="K58" s="35">
        <f t="shared" si="3"/>
        <v>3.8183822900262468E-2</v>
      </c>
      <c r="L58" s="36">
        <v>1</v>
      </c>
      <c r="M58" s="35">
        <v>9</v>
      </c>
      <c r="N58" s="38">
        <f t="shared" si="1"/>
        <v>0.3436544061023622</v>
      </c>
      <c r="O58" s="39"/>
      <c r="P58" s="40"/>
    </row>
    <row r="59" spans="1:16" ht="22.05" customHeight="1">
      <c r="A59" s="29">
        <v>75</v>
      </c>
      <c r="B59" s="187" t="s">
        <v>96</v>
      </c>
      <c r="C59" s="32"/>
      <c r="D59" s="30" t="s">
        <v>47</v>
      </c>
      <c r="E59" s="44">
        <v>150</v>
      </c>
      <c r="F59" s="32"/>
      <c r="G59" s="32"/>
      <c r="H59" s="33">
        <v>27.439620000000001</v>
      </c>
      <c r="I59" s="33">
        <v>29.98978</v>
      </c>
      <c r="J59" s="34">
        <v>1</v>
      </c>
      <c r="K59" s="47">
        <f t="shared" si="3"/>
        <v>6.4256165579148442E-2</v>
      </c>
      <c r="L59" s="36">
        <v>1</v>
      </c>
      <c r="M59" s="42">
        <v>2</v>
      </c>
      <c r="N59" s="38">
        <f t="shared" si="1"/>
        <v>0.12851233115829688</v>
      </c>
      <c r="O59" s="39"/>
      <c r="P59" s="40"/>
    </row>
    <row r="60" spans="1:16" ht="22.05" customHeight="1">
      <c r="A60" s="29">
        <v>75</v>
      </c>
      <c r="B60" s="188"/>
      <c r="C60" s="32"/>
      <c r="D60" s="30" t="s">
        <v>97</v>
      </c>
      <c r="E60" s="44">
        <v>150</v>
      </c>
      <c r="F60" s="32"/>
      <c r="G60" s="32"/>
      <c r="H60" s="33">
        <v>23.12162</v>
      </c>
      <c r="I60" s="33">
        <v>70.599299999999999</v>
      </c>
      <c r="J60" s="34">
        <v>1</v>
      </c>
      <c r="K60" s="47">
        <f t="shared" si="3"/>
        <v>0.12591798679396327</v>
      </c>
      <c r="L60" s="36">
        <v>1</v>
      </c>
      <c r="M60" s="42">
        <v>2</v>
      </c>
      <c r="N60" s="38">
        <f t="shared" si="1"/>
        <v>0.25183597358792653</v>
      </c>
      <c r="O60" s="39"/>
      <c r="P60" s="40"/>
    </row>
    <row r="61" spans="1:16" ht="22.05" customHeight="1">
      <c r="A61" s="29">
        <v>76</v>
      </c>
      <c r="B61" s="46" t="s">
        <v>98</v>
      </c>
      <c r="C61" s="32"/>
      <c r="D61" s="30" t="s">
        <v>48</v>
      </c>
      <c r="E61" s="44">
        <v>150</v>
      </c>
      <c r="F61" s="32"/>
      <c r="G61" s="32"/>
      <c r="H61" s="33">
        <v>20.185379999999999</v>
      </c>
      <c r="I61" s="33">
        <v>30.746700000000001</v>
      </c>
      <c r="J61" s="34">
        <v>1</v>
      </c>
      <c r="K61" s="47">
        <f t="shared" si="3"/>
        <v>4.9035134386555844E-2</v>
      </c>
      <c r="L61" s="36">
        <v>1</v>
      </c>
      <c r="M61" s="42">
        <v>6</v>
      </c>
      <c r="N61" s="38">
        <f t="shared" si="1"/>
        <v>0.29421080631933505</v>
      </c>
      <c r="O61" s="39"/>
      <c r="P61" s="40"/>
    </row>
    <row r="62" spans="1:16" ht="22.05" customHeight="1">
      <c r="A62" s="29">
        <v>77</v>
      </c>
      <c r="B62" s="46" t="s">
        <v>98</v>
      </c>
      <c r="C62" s="32"/>
      <c r="D62" s="30" t="s">
        <v>74</v>
      </c>
      <c r="E62" s="44">
        <v>142</v>
      </c>
      <c r="F62" s="32"/>
      <c r="G62" s="32"/>
      <c r="H62" s="33">
        <v>15.2654</v>
      </c>
      <c r="I62" s="33">
        <v>30.746700000000001</v>
      </c>
      <c r="J62" s="34">
        <v>1</v>
      </c>
      <c r="K62" s="47">
        <f>H62*I62*J62/11233</f>
        <v>4.1784089217484201E-2</v>
      </c>
      <c r="L62" s="36">
        <v>1</v>
      </c>
      <c r="M62" s="42">
        <v>6</v>
      </c>
      <c r="N62" s="38">
        <f t="shared" si="1"/>
        <v>0.25070453530490522</v>
      </c>
      <c r="O62" s="39"/>
      <c r="P62" s="40"/>
    </row>
    <row r="63" spans="1:16" ht="22.05" customHeight="1">
      <c r="A63" s="29">
        <v>79</v>
      </c>
      <c r="B63" s="46" t="s">
        <v>99</v>
      </c>
      <c r="C63" s="32"/>
      <c r="D63" s="30" t="s">
        <v>79</v>
      </c>
      <c r="E63" s="44">
        <v>150</v>
      </c>
      <c r="F63" s="32"/>
      <c r="G63" s="32"/>
      <c r="H63" s="33">
        <v>10.589259999999999</v>
      </c>
      <c r="I63" s="33">
        <v>16.009620000000002</v>
      </c>
      <c r="J63" s="34">
        <v>1</v>
      </c>
      <c r="K63" s="41">
        <v>1.55663124094307E-2</v>
      </c>
      <c r="L63" s="36">
        <v>1</v>
      </c>
      <c r="M63" s="42">
        <v>15.5</v>
      </c>
      <c r="N63" s="38">
        <f t="shared" si="1"/>
        <v>0.24127784234617586</v>
      </c>
      <c r="O63" s="39"/>
      <c r="P63" s="40"/>
    </row>
    <row r="64" spans="1:16" ht="22.05" customHeight="1">
      <c r="A64" s="29">
        <v>80</v>
      </c>
      <c r="B64" s="46" t="s">
        <v>100</v>
      </c>
      <c r="C64" s="32"/>
      <c r="D64" s="30" t="s">
        <v>101</v>
      </c>
      <c r="E64" s="44">
        <v>150</v>
      </c>
      <c r="F64" s="32"/>
      <c r="G64" s="32"/>
      <c r="H64" s="33">
        <v>12.10056</v>
      </c>
      <c r="I64" s="33">
        <v>8.3007200000000001</v>
      </c>
      <c r="J64" s="34">
        <v>1</v>
      </c>
      <c r="K64" s="41">
        <v>9.2212849683726301E-3</v>
      </c>
      <c r="L64" s="36">
        <v>1</v>
      </c>
      <c r="M64" s="42">
        <v>15.5</v>
      </c>
      <c r="N64" s="38">
        <f t="shared" si="1"/>
        <v>0.14292991700977575</v>
      </c>
      <c r="O64" s="39"/>
      <c r="P64" s="40"/>
    </row>
    <row r="65" spans="1:18" ht="22.05" customHeight="1">
      <c r="A65" s="29">
        <v>81</v>
      </c>
      <c r="B65" s="46" t="s">
        <v>100</v>
      </c>
      <c r="C65" s="32"/>
      <c r="D65" s="30" t="s">
        <v>52</v>
      </c>
      <c r="E65" s="44">
        <v>150</v>
      </c>
      <c r="F65" s="32"/>
      <c r="G65" s="32"/>
      <c r="H65" s="33">
        <v>10.589259999999999</v>
      </c>
      <c r="I65" s="33">
        <v>16.009620000000002</v>
      </c>
      <c r="J65" s="34">
        <v>1</v>
      </c>
      <c r="K65" s="41">
        <v>1.55663124094307E-2</v>
      </c>
      <c r="L65" s="36">
        <v>1</v>
      </c>
      <c r="M65" s="42">
        <v>15.5</v>
      </c>
      <c r="N65" s="38">
        <f t="shared" si="1"/>
        <v>0.24127784234617586</v>
      </c>
      <c r="O65" s="39"/>
      <c r="P65" s="40"/>
    </row>
    <row r="66" spans="1:18" ht="22.05" customHeight="1">
      <c r="A66" s="29">
        <v>83</v>
      </c>
      <c r="B66" s="46" t="s">
        <v>102</v>
      </c>
      <c r="C66" s="32"/>
      <c r="D66" s="30" t="s">
        <v>103</v>
      </c>
      <c r="E66" s="44">
        <v>142</v>
      </c>
      <c r="F66" s="32"/>
      <c r="G66" s="32"/>
      <c r="H66" s="33">
        <v>40.863520000000001</v>
      </c>
      <c r="I66" s="33">
        <v>22.24278</v>
      </c>
      <c r="J66" s="34">
        <v>1</v>
      </c>
      <c r="K66" s="41">
        <v>8.3443987625071894E-2</v>
      </c>
      <c r="L66" s="36">
        <v>1</v>
      </c>
      <c r="M66" s="42">
        <v>15.5</v>
      </c>
      <c r="N66" s="38">
        <f t="shared" si="1"/>
        <v>1.2933818081886144</v>
      </c>
      <c r="O66" s="39"/>
      <c r="P66" s="40"/>
    </row>
    <row r="67" spans="1:18">
      <c r="A67" s="189" t="s">
        <v>104</v>
      </c>
      <c r="B67" s="190"/>
      <c r="C67" s="48"/>
      <c r="D67" s="49"/>
      <c r="E67" s="48"/>
      <c r="F67" s="48"/>
      <c r="G67" s="48"/>
      <c r="H67" s="50"/>
      <c r="I67" s="50"/>
      <c r="J67" s="51"/>
      <c r="K67" s="52"/>
      <c r="L67" s="53"/>
      <c r="M67" s="54"/>
      <c r="N67" s="50">
        <f>SUM(N9:N66)</f>
        <v>46.803635822363717</v>
      </c>
      <c r="O67" s="55">
        <f>N67/N147</f>
        <v>0.20617088460289493</v>
      </c>
      <c r="P67" s="56"/>
    </row>
    <row r="68" spans="1:18">
      <c r="A68" s="57"/>
      <c r="B68" s="58" t="s">
        <v>105</v>
      </c>
      <c r="C68" s="59"/>
      <c r="D68" s="58"/>
      <c r="E68" s="59"/>
      <c r="F68" s="59"/>
      <c r="G68" s="59"/>
      <c r="H68" s="60"/>
      <c r="I68" s="60"/>
      <c r="J68" s="61"/>
      <c r="K68" s="62"/>
      <c r="L68" s="61"/>
      <c r="M68" s="63"/>
      <c r="N68" s="60"/>
      <c r="O68" s="61"/>
      <c r="P68" s="61"/>
    </row>
    <row r="69" spans="1:18">
      <c r="A69" s="191" t="s">
        <v>24</v>
      </c>
      <c r="B69" s="166" t="s">
        <v>25</v>
      </c>
      <c r="C69" s="168" t="s">
        <v>26</v>
      </c>
      <c r="D69" s="168" t="s">
        <v>27</v>
      </c>
      <c r="E69" s="168" t="s">
        <v>28</v>
      </c>
      <c r="F69" s="168"/>
      <c r="G69" s="19" t="s">
        <v>29</v>
      </c>
      <c r="H69" s="176"/>
      <c r="I69" s="177"/>
      <c r="J69" s="178"/>
      <c r="K69" s="174" t="s">
        <v>31</v>
      </c>
      <c r="L69" s="168"/>
      <c r="M69" s="168"/>
      <c r="N69" s="175"/>
      <c r="O69" s="168"/>
      <c r="P69" s="168"/>
    </row>
    <row r="70" spans="1:18" ht="21.6">
      <c r="A70" s="191"/>
      <c r="B70" s="166"/>
      <c r="C70" s="168"/>
      <c r="D70" s="168"/>
      <c r="E70" s="64" t="s">
        <v>106</v>
      </c>
      <c r="F70" s="64" t="s">
        <v>107</v>
      </c>
      <c r="G70" s="65" t="s">
        <v>34</v>
      </c>
      <c r="H70" s="24" t="s">
        <v>35</v>
      </c>
      <c r="I70" s="24" t="s">
        <v>36</v>
      </c>
      <c r="J70" s="23" t="s">
        <v>37</v>
      </c>
      <c r="K70" s="25" t="s">
        <v>108</v>
      </c>
      <c r="L70" s="26" t="s">
        <v>39</v>
      </c>
      <c r="M70" s="27" t="s">
        <v>109</v>
      </c>
      <c r="N70" s="24" t="s">
        <v>41</v>
      </c>
      <c r="O70" s="66" t="s">
        <v>42</v>
      </c>
      <c r="P70" s="23" t="s">
        <v>43</v>
      </c>
    </row>
    <row r="71" spans="1:18" ht="28.95" customHeight="1">
      <c r="A71" s="67">
        <v>2</v>
      </c>
      <c r="B71" s="68" t="s">
        <v>110</v>
      </c>
      <c r="C71" s="69"/>
      <c r="D71" s="30" t="s">
        <v>111</v>
      </c>
      <c r="E71" s="70"/>
      <c r="F71" s="71"/>
      <c r="G71" s="71"/>
      <c r="H71" s="34">
        <v>11.625</v>
      </c>
      <c r="I71" s="72"/>
      <c r="J71" s="34">
        <v>1</v>
      </c>
      <c r="K71" s="73">
        <f>H71*J71/91.44</f>
        <v>0.12713254593175854</v>
      </c>
      <c r="L71" s="74">
        <v>1</v>
      </c>
      <c r="M71" s="75">
        <v>0.88</v>
      </c>
      <c r="N71" s="76">
        <f>K71*L71*M71</f>
        <v>0.11187664041994752</v>
      </c>
      <c r="O71" s="77"/>
      <c r="P71" s="78"/>
      <c r="R71" s="16">
        <f>100*2.54</f>
        <v>254</v>
      </c>
    </row>
    <row r="72" spans="1:18" ht="28.95" customHeight="1">
      <c r="A72" s="67">
        <v>3</v>
      </c>
      <c r="B72" s="68" t="s">
        <v>110</v>
      </c>
      <c r="C72" s="69"/>
      <c r="D72" s="30" t="s">
        <v>54</v>
      </c>
      <c r="E72" s="70"/>
      <c r="F72" s="71"/>
      <c r="G72" s="71"/>
      <c r="H72" s="34">
        <v>20</v>
      </c>
      <c r="I72" s="72"/>
      <c r="J72" s="34">
        <v>2</v>
      </c>
      <c r="K72" s="73">
        <f>H72*J72/91.44</f>
        <v>0.43744531933508313</v>
      </c>
      <c r="L72" s="74">
        <v>1</v>
      </c>
      <c r="M72" s="75">
        <v>0.88</v>
      </c>
      <c r="N72" s="76">
        <f>K72*L72*M72</f>
        <v>0.38495188101487315</v>
      </c>
      <c r="O72" s="77"/>
      <c r="P72" s="78"/>
    </row>
    <row r="73" spans="1:18" ht="28.95" customHeight="1">
      <c r="A73" s="67">
        <v>4</v>
      </c>
      <c r="B73" s="68" t="s">
        <v>110</v>
      </c>
      <c r="C73" s="69"/>
      <c r="D73" s="30" t="s">
        <v>53</v>
      </c>
      <c r="E73" s="70"/>
      <c r="F73" s="71"/>
      <c r="G73" s="71"/>
      <c r="H73" s="34">
        <v>10</v>
      </c>
      <c r="I73" s="72"/>
      <c r="J73" s="34">
        <v>2</v>
      </c>
      <c r="K73" s="73">
        <f>H73*J73/91.44</f>
        <v>0.21872265966754156</v>
      </c>
      <c r="L73" s="74">
        <v>1</v>
      </c>
      <c r="M73" s="75">
        <v>0.88</v>
      </c>
      <c r="N73" s="76">
        <f>K73*L73*M73</f>
        <v>0.19247594050743658</v>
      </c>
      <c r="O73" s="77"/>
      <c r="P73" s="78"/>
    </row>
    <row r="74" spans="1:18" ht="28.95" customHeight="1">
      <c r="A74" s="67">
        <v>5</v>
      </c>
      <c r="B74" s="68" t="s">
        <v>110</v>
      </c>
      <c r="C74" s="5"/>
      <c r="D74" s="30" t="s">
        <v>47</v>
      </c>
      <c r="E74" s="5"/>
      <c r="F74" s="5"/>
      <c r="G74" s="5"/>
      <c r="H74" s="34">
        <v>9</v>
      </c>
      <c r="I74" s="72"/>
      <c r="J74" s="34">
        <v>1</v>
      </c>
      <c r="K74" s="73">
        <f>H74*J74/91.44</f>
        <v>9.8425196850393706E-2</v>
      </c>
      <c r="L74" s="74">
        <v>1</v>
      </c>
      <c r="M74" s="75">
        <v>0.88</v>
      </c>
      <c r="N74" s="38">
        <f>K74*L74*M74</f>
        <v>8.6614173228346455E-2</v>
      </c>
      <c r="O74" s="77"/>
      <c r="P74" s="78"/>
    </row>
    <row r="75" spans="1:18" ht="28.95" customHeight="1">
      <c r="A75" s="67">
        <v>7</v>
      </c>
      <c r="B75" s="68" t="s">
        <v>112</v>
      </c>
      <c r="C75" s="5"/>
      <c r="D75" s="30" t="s">
        <v>52</v>
      </c>
      <c r="E75" s="5"/>
      <c r="F75" s="5"/>
      <c r="G75" s="5"/>
      <c r="H75" s="34">
        <v>6.75</v>
      </c>
      <c r="I75" s="72"/>
      <c r="J75" s="34">
        <v>1</v>
      </c>
      <c r="K75" s="73">
        <f>H75*J75/91.44</f>
        <v>7.3818897637795283E-2</v>
      </c>
      <c r="L75" s="74">
        <v>1</v>
      </c>
      <c r="M75" s="75">
        <v>1.2</v>
      </c>
      <c r="N75" s="76">
        <f>K75*L75*M75</f>
        <v>8.858267716535434E-2</v>
      </c>
      <c r="O75" s="77"/>
      <c r="P75" s="78"/>
    </row>
    <row r="76" spans="1:18" ht="28.95" customHeight="1">
      <c r="A76" s="67">
        <v>8</v>
      </c>
      <c r="B76" s="68" t="s">
        <v>113</v>
      </c>
      <c r="C76" s="5"/>
      <c r="D76" s="30" t="s">
        <v>48</v>
      </c>
      <c r="E76" s="5"/>
      <c r="F76" s="5"/>
      <c r="G76" s="5"/>
      <c r="H76" s="34">
        <v>12</v>
      </c>
      <c r="I76" s="72"/>
      <c r="J76" s="34">
        <v>1</v>
      </c>
      <c r="K76" s="73">
        <f t="shared" ref="K76:K105" si="4">H76*J76/91.44</f>
        <v>0.13123359580052493</v>
      </c>
      <c r="L76" s="74">
        <v>1</v>
      </c>
      <c r="M76" s="75">
        <v>1.03</v>
      </c>
      <c r="N76" s="76">
        <f t="shared" ref="N76:N116" si="5">K76*L76*M76</f>
        <v>0.13517060367454067</v>
      </c>
      <c r="O76" s="77"/>
      <c r="P76" s="78"/>
    </row>
    <row r="77" spans="1:18" ht="28.95" customHeight="1">
      <c r="A77" s="67">
        <v>2</v>
      </c>
      <c r="B77" s="68" t="s">
        <v>114</v>
      </c>
      <c r="C77" s="69"/>
      <c r="D77" s="30" t="s">
        <v>58</v>
      </c>
      <c r="E77" s="70"/>
      <c r="F77" s="71"/>
      <c r="G77" s="71"/>
      <c r="H77" s="34">
        <v>12</v>
      </c>
      <c r="I77" s="34"/>
      <c r="J77" s="34">
        <v>2</v>
      </c>
      <c r="K77" s="73">
        <f t="shared" si="4"/>
        <v>0.26246719160104987</v>
      </c>
      <c r="L77" s="74">
        <v>1</v>
      </c>
      <c r="M77" s="75">
        <v>0.73</v>
      </c>
      <c r="N77" s="76">
        <f t="shared" si="5"/>
        <v>0.19160104986876639</v>
      </c>
      <c r="O77" s="77"/>
      <c r="P77" s="78"/>
    </row>
    <row r="78" spans="1:18" ht="28.95" customHeight="1">
      <c r="A78" s="67">
        <v>3</v>
      </c>
      <c r="B78" s="68" t="s">
        <v>114</v>
      </c>
      <c r="C78" s="69"/>
      <c r="D78" s="30" t="s">
        <v>59</v>
      </c>
      <c r="E78" s="70"/>
      <c r="F78" s="71"/>
      <c r="G78" s="71"/>
      <c r="H78" s="34">
        <v>3</v>
      </c>
      <c r="I78" s="34"/>
      <c r="J78" s="34">
        <v>2</v>
      </c>
      <c r="K78" s="73">
        <f t="shared" si="4"/>
        <v>6.5616797900262466E-2</v>
      </c>
      <c r="L78" s="74">
        <v>1</v>
      </c>
      <c r="M78" s="75">
        <v>0.73</v>
      </c>
      <c r="N78" s="76">
        <f t="shared" si="5"/>
        <v>4.7900262467191597E-2</v>
      </c>
      <c r="O78" s="77"/>
      <c r="P78" s="78"/>
    </row>
    <row r="79" spans="1:18" ht="28.95" customHeight="1">
      <c r="A79" s="67">
        <v>4</v>
      </c>
      <c r="B79" s="68" t="s">
        <v>114</v>
      </c>
      <c r="C79" s="69"/>
      <c r="D79" s="30" t="s">
        <v>115</v>
      </c>
      <c r="E79" s="70"/>
      <c r="F79" s="71"/>
      <c r="G79" s="71"/>
      <c r="H79" s="34">
        <v>12</v>
      </c>
      <c r="I79" s="34"/>
      <c r="J79" s="34">
        <v>1</v>
      </c>
      <c r="K79" s="73">
        <f t="shared" si="4"/>
        <v>0.13123359580052493</v>
      </c>
      <c r="L79" s="74">
        <v>1</v>
      </c>
      <c r="M79" s="75">
        <v>0.73</v>
      </c>
      <c r="N79" s="76">
        <f t="shared" si="5"/>
        <v>9.5800524934383194E-2</v>
      </c>
      <c r="O79" s="77"/>
      <c r="P79" s="78"/>
    </row>
    <row r="80" spans="1:18" ht="28.95" customHeight="1">
      <c r="A80" s="67">
        <v>5</v>
      </c>
      <c r="B80" s="68" t="s">
        <v>114</v>
      </c>
      <c r="C80" s="5"/>
      <c r="D80" s="30" t="s">
        <v>53</v>
      </c>
      <c r="E80" s="5"/>
      <c r="F80" s="5"/>
      <c r="G80" s="5"/>
      <c r="H80" s="34">
        <v>5</v>
      </c>
      <c r="I80" s="34"/>
      <c r="J80" s="34">
        <v>1</v>
      </c>
      <c r="K80" s="73">
        <f t="shared" si="4"/>
        <v>5.4680664916885391E-2</v>
      </c>
      <c r="L80" s="36">
        <v>1</v>
      </c>
      <c r="M80" s="75">
        <v>0.73</v>
      </c>
      <c r="N80" s="38">
        <f t="shared" si="5"/>
        <v>3.9916885389326334E-2</v>
      </c>
      <c r="O80" s="77"/>
      <c r="P80" s="78"/>
    </row>
    <row r="81" spans="1:16" ht="28.95" customHeight="1">
      <c r="A81" s="67">
        <v>5</v>
      </c>
      <c r="B81" s="68" t="s">
        <v>116</v>
      </c>
      <c r="C81" s="5"/>
      <c r="D81" s="30" t="s">
        <v>46</v>
      </c>
      <c r="E81" s="5"/>
      <c r="F81" s="5"/>
      <c r="G81" s="5"/>
      <c r="H81" s="34">
        <v>2</v>
      </c>
      <c r="I81" s="34"/>
      <c r="J81" s="34">
        <v>1</v>
      </c>
      <c r="K81" s="73">
        <f t="shared" si="4"/>
        <v>2.1872265966754158E-2</v>
      </c>
      <c r="L81" s="36">
        <v>1</v>
      </c>
      <c r="M81" s="75">
        <v>0.5</v>
      </c>
      <c r="N81" s="38">
        <f t="shared" si="5"/>
        <v>1.0936132983377079E-2</v>
      </c>
      <c r="O81" s="77"/>
      <c r="P81" s="78"/>
    </row>
    <row r="82" spans="1:16" ht="28.95" customHeight="1">
      <c r="A82" s="67">
        <v>9</v>
      </c>
      <c r="B82" s="46" t="s">
        <v>117</v>
      </c>
      <c r="C82" s="5"/>
      <c r="D82" s="30" t="s">
        <v>118</v>
      </c>
      <c r="E82" s="5"/>
      <c r="F82" s="5"/>
      <c r="G82" s="5"/>
      <c r="H82" s="34">
        <v>1.5</v>
      </c>
      <c r="I82" s="72"/>
      <c r="J82" s="34">
        <v>1</v>
      </c>
      <c r="K82" s="73">
        <f t="shared" si="4"/>
        <v>1.6404199475065617E-2</v>
      </c>
      <c r="L82" s="36">
        <v>1</v>
      </c>
      <c r="M82" s="75">
        <v>0.13</v>
      </c>
      <c r="N82" s="76">
        <f t="shared" si="5"/>
        <v>2.1325459317585302E-3</v>
      </c>
      <c r="O82" s="77"/>
      <c r="P82" s="78"/>
    </row>
    <row r="83" spans="1:16" ht="28.95" customHeight="1">
      <c r="A83" s="67">
        <v>10</v>
      </c>
      <c r="B83" s="46" t="s">
        <v>119</v>
      </c>
      <c r="C83" s="5"/>
      <c r="D83" s="30" t="s">
        <v>64</v>
      </c>
      <c r="E83" s="5"/>
      <c r="F83" s="5"/>
      <c r="G83" s="5"/>
      <c r="H83" s="34">
        <v>1.5</v>
      </c>
      <c r="I83" s="72"/>
      <c r="J83" s="34">
        <v>1</v>
      </c>
      <c r="K83" s="73">
        <f t="shared" si="4"/>
        <v>1.6404199475065617E-2</v>
      </c>
      <c r="L83" s="36">
        <v>1</v>
      </c>
      <c r="M83" s="75">
        <v>0.13</v>
      </c>
      <c r="N83" s="76">
        <f t="shared" si="5"/>
        <v>2.1325459317585302E-3</v>
      </c>
      <c r="O83" s="77"/>
      <c r="P83" s="78"/>
    </row>
    <row r="84" spans="1:16" ht="28.95" customHeight="1">
      <c r="A84" s="67">
        <v>9</v>
      </c>
      <c r="B84" s="46" t="s">
        <v>120</v>
      </c>
      <c r="C84" s="5"/>
      <c r="D84" s="30" t="s">
        <v>70</v>
      </c>
      <c r="E84" s="5"/>
      <c r="F84" s="5"/>
      <c r="G84" s="5"/>
      <c r="H84" s="34">
        <v>50.5</v>
      </c>
      <c r="I84" s="34"/>
      <c r="J84" s="34">
        <v>1</v>
      </c>
      <c r="K84" s="73">
        <f t="shared" si="4"/>
        <v>0.55227471566054243</v>
      </c>
      <c r="L84" s="36">
        <v>1</v>
      </c>
      <c r="M84" s="75">
        <v>0.13</v>
      </c>
      <c r="N84" s="76">
        <f t="shared" si="5"/>
        <v>7.1795713035870512E-2</v>
      </c>
      <c r="O84" s="77"/>
      <c r="P84" s="78"/>
    </row>
    <row r="85" spans="1:16" ht="28.95" customHeight="1">
      <c r="A85" s="67">
        <v>10</v>
      </c>
      <c r="B85" s="46" t="s">
        <v>120</v>
      </c>
      <c r="C85" s="5"/>
      <c r="D85" s="30" t="s">
        <v>62</v>
      </c>
      <c r="E85" s="5"/>
      <c r="F85" s="5"/>
      <c r="G85" s="5"/>
      <c r="H85" s="34">
        <v>58</v>
      </c>
      <c r="I85" s="34"/>
      <c r="J85" s="34">
        <v>1</v>
      </c>
      <c r="K85" s="73">
        <f t="shared" si="4"/>
        <v>0.63429571303587051</v>
      </c>
      <c r="L85" s="36">
        <v>1</v>
      </c>
      <c r="M85" s="75">
        <v>0.13</v>
      </c>
      <c r="N85" s="76">
        <f t="shared" si="5"/>
        <v>8.2458442694663167E-2</v>
      </c>
      <c r="O85" s="77"/>
      <c r="P85" s="78"/>
    </row>
    <row r="86" spans="1:16" ht="28.95" customHeight="1">
      <c r="A86" s="67">
        <v>11</v>
      </c>
      <c r="B86" s="46" t="s">
        <v>120</v>
      </c>
      <c r="C86" s="5"/>
      <c r="D86" s="30" t="s">
        <v>68</v>
      </c>
      <c r="E86" s="5"/>
      <c r="F86" s="5"/>
      <c r="G86" s="5"/>
      <c r="H86" s="34">
        <v>15.25</v>
      </c>
      <c r="I86" s="34"/>
      <c r="J86" s="34">
        <v>1</v>
      </c>
      <c r="K86" s="73">
        <f t="shared" si="4"/>
        <v>0.16677602799650043</v>
      </c>
      <c r="L86" s="36">
        <v>1</v>
      </c>
      <c r="M86" s="75">
        <v>0.13</v>
      </c>
      <c r="N86" s="76">
        <f t="shared" si="5"/>
        <v>2.1680883639545057E-2</v>
      </c>
      <c r="O86" s="77"/>
      <c r="P86" s="78"/>
    </row>
    <row r="87" spans="1:16" ht="28.95" customHeight="1">
      <c r="A87" s="67">
        <v>12</v>
      </c>
      <c r="B87" s="46" t="s">
        <v>120</v>
      </c>
      <c r="C87" s="5"/>
      <c r="D87" s="30" t="s">
        <v>67</v>
      </c>
      <c r="E87" s="5"/>
      <c r="F87" s="5"/>
      <c r="G87" s="5"/>
      <c r="H87" s="34">
        <v>58.25</v>
      </c>
      <c r="I87" s="34"/>
      <c r="J87" s="34">
        <v>2</v>
      </c>
      <c r="K87" s="73">
        <f t="shared" si="4"/>
        <v>1.2740594925634297</v>
      </c>
      <c r="L87" s="36">
        <v>1</v>
      </c>
      <c r="M87" s="75">
        <v>0.13</v>
      </c>
      <c r="N87" s="76">
        <f t="shared" si="5"/>
        <v>0.16562773403324585</v>
      </c>
      <c r="O87" s="77"/>
      <c r="P87" s="78"/>
    </row>
    <row r="88" spans="1:16" ht="28.95" customHeight="1">
      <c r="A88" s="67">
        <v>9</v>
      </c>
      <c r="B88" s="46" t="s">
        <v>120</v>
      </c>
      <c r="C88" s="5"/>
      <c r="D88" s="30" t="s">
        <v>59</v>
      </c>
      <c r="E88" s="5"/>
      <c r="F88" s="5"/>
      <c r="G88" s="5"/>
      <c r="H88" s="34">
        <v>1.5</v>
      </c>
      <c r="I88" s="34"/>
      <c r="J88" s="34">
        <v>2</v>
      </c>
      <c r="K88" s="73">
        <f t="shared" si="4"/>
        <v>3.2808398950131233E-2</v>
      </c>
      <c r="L88" s="36">
        <v>1</v>
      </c>
      <c r="M88" s="75">
        <v>0.13</v>
      </c>
      <c r="N88" s="76">
        <f t="shared" si="5"/>
        <v>4.2650918635170603E-3</v>
      </c>
      <c r="O88" s="77"/>
      <c r="P88" s="78"/>
    </row>
    <row r="89" spans="1:16" ht="28.95" customHeight="1">
      <c r="A89" s="67">
        <v>10</v>
      </c>
      <c r="B89" s="46" t="s">
        <v>120</v>
      </c>
      <c r="C89" s="5"/>
      <c r="D89" s="30" t="s">
        <v>74</v>
      </c>
      <c r="E89" s="5"/>
      <c r="F89" s="5"/>
      <c r="G89" s="5"/>
      <c r="H89" s="34">
        <v>1.375</v>
      </c>
      <c r="I89" s="34"/>
      <c r="J89" s="34">
        <v>2</v>
      </c>
      <c r="K89" s="73">
        <f t="shared" si="4"/>
        <v>3.0074365704286964E-2</v>
      </c>
      <c r="L89" s="36">
        <v>1</v>
      </c>
      <c r="M89" s="75">
        <v>0.13</v>
      </c>
      <c r="N89" s="76">
        <f t="shared" si="5"/>
        <v>3.9096675415573054E-3</v>
      </c>
      <c r="O89" s="77"/>
      <c r="P89" s="78"/>
    </row>
    <row r="90" spans="1:16" ht="28.95" customHeight="1">
      <c r="A90" s="67">
        <v>11</v>
      </c>
      <c r="B90" s="46" t="s">
        <v>120</v>
      </c>
      <c r="C90" s="5"/>
      <c r="D90" s="30"/>
      <c r="E90" s="5"/>
      <c r="F90" s="5"/>
      <c r="G90" s="5"/>
      <c r="H90" s="72"/>
      <c r="I90" s="72"/>
      <c r="J90" s="34"/>
      <c r="K90" s="73">
        <f t="shared" si="4"/>
        <v>0</v>
      </c>
      <c r="L90" s="36">
        <v>1</v>
      </c>
      <c r="M90" s="75">
        <v>0.13</v>
      </c>
      <c r="N90" s="76">
        <f t="shared" si="5"/>
        <v>0</v>
      </c>
      <c r="O90" s="77"/>
      <c r="P90" s="78"/>
    </row>
    <row r="91" spans="1:16" ht="28.95" customHeight="1">
      <c r="A91" s="67">
        <v>12</v>
      </c>
      <c r="B91" s="46" t="s">
        <v>120</v>
      </c>
      <c r="C91" s="5"/>
      <c r="D91" s="30"/>
      <c r="E91" s="5"/>
      <c r="F91" s="5"/>
      <c r="G91" s="5"/>
      <c r="H91" s="72"/>
      <c r="I91" s="72"/>
      <c r="J91" s="34"/>
      <c r="K91" s="73">
        <f t="shared" si="4"/>
        <v>0</v>
      </c>
      <c r="L91" s="36">
        <v>1</v>
      </c>
      <c r="M91" s="75">
        <v>0.13</v>
      </c>
      <c r="N91" s="76">
        <f t="shared" si="5"/>
        <v>0</v>
      </c>
      <c r="O91" s="77"/>
      <c r="P91" s="78"/>
    </row>
    <row r="92" spans="1:16" ht="28.95" customHeight="1">
      <c r="A92" s="67">
        <v>9</v>
      </c>
      <c r="B92" s="46" t="s">
        <v>120</v>
      </c>
      <c r="C92" s="5"/>
      <c r="D92" s="30"/>
      <c r="E92" s="5"/>
      <c r="F92" s="5"/>
      <c r="G92" s="5"/>
      <c r="H92" s="72"/>
      <c r="I92" s="72"/>
      <c r="J92" s="34"/>
      <c r="K92" s="73">
        <f t="shared" si="4"/>
        <v>0</v>
      </c>
      <c r="L92" s="36">
        <v>1</v>
      </c>
      <c r="M92" s="75">
        <v>0.13</v>
      </c>
      <c r="N92" s="76">
        <f t="shared" si="5"/>
        <v>0</v>
      </c>
      <c r="O92" s="77"/>
      <c r="P92" s="78"/>
    </row>
    <row r="93" spans="1:16" ht="28.95" customHeight="1">
      <c r="A93" s="67">
        <v>10</v>
      </c>
      <c r="B93" s="46" t="s">
        <v>120</v>
      </c>
      <c r="C93" s="5"/>
      <c r="D93" s="30"/>
      <c r="E93" s="5"/>
      <c r="F93" s="5"/>
      <c r="G93" s="5"/>
      <c r="H93" s="72"/>
      <c r="I93" s="72"/>
      <c r="J93" s="34"/>
      <c r="K93" s="73">
        <f t="shared" si="4"/>
        <v>0</v>
      </c>
      <c r="L93" s="36">
        <v>1</v>
      </c>
      <c r="M93" s="75">
        <v>0.13</v>
      </c>
      <c r="N93" s="76">
        <f t="shared" si="5"/>
        <v>0</v>
      </c>
      <c r="O93" s="77"/>
      <c r="P93" s="78"/>
    </row>
    <row r="94" spans="1:16" ht="28.95" customHeight="1">
      <c r="A94" s="67">
        <v>14</v>
      </c>
      <c r="B94" s="68" t="s">
        <v>121</v>
      </c>
      <c r="C94" s="5"/>
      <c r="D94" s="30" t="s">
        <v>74</v>
      </c>
      <c r="E94" s="5"/>
      <c r="F94" s="5"/>
      <c r="G94" s="5"/>
      <c r="H94" s="34">
        <v>12.25</v>
      </c>
      <c r="I94" s="34"/>
      <c r="J94" s="34">
        <v>1</v>
      </c>
      <c r="K94" s="73">
        <f t="shared" si="4"/>
        <v>0.13396762904636922</v>
      </c>
      <c r="L94" s="36">
        <v>1</v>
      </c>
      <c r="M94" s="75">
        <v>0.21</v>
      </c>
      <c r="N94" s="76">
        <f t="shared" si="5"/>
        <v>2.8133202099737534E-2</v>
      </c>
      <c r="O94" s="77"/>
      <c r="P94" s="78"/>
    </row>
    <row r="95" spans="1:16" ht="28.95" customHeight="1">
      <c r="A95" s="67">
        <v>15</v>
      </c>
      <c r="B95" s="46" t="s">
        <v>121</v>
      </c>
      <c r="C95" s="5"/>
      <c r="D95" s="30" t="s">
        <v>122</v>
      </c>
      <c r="E95" s="5"/>
      <c r="F95" s="5"/>
      <c r="G95" s="5"/>
      <c r="H95" s="34">
        <v>10.75</v>
      </c>
      <c r="I95" s="34"/>
      <c r="J95" s="34">
        <v>1</v>
      </c>
      <c r="K95" s="73">
        <f t="shared" si="4"/>
        <v>0.11756342957130358</v>
      </c>
      <c r="L95" s="36">
        <v>1</v>
      </c>
      <c r="M95" s="75">
        <v>0.21</v>
      </c>
      <c r="N95" s="76">
        <f t="shared" si="5"/>
        <v>2.4688320209973753E-2</v>
      </c>
      <c r="O95" s="77"/>
      <c r="P95" s="78"/>
    </row>
    <row r="96" spans="1:16" ht="28.95" customHeight="1">
      <c r="A96" s="67">
        <v>16</v>
      </c>
      <c r="B96" s="46" t="s">
        <v>123</v>
      </c>
      <c r="C96" s="5"/>
      <c r="D96" s="30" t="s">
        <v>54</v>
      </c>
      <c r="E96" s="5"/>
      <c r="F96" s="5"/>
      <c r="G96" s="5"/>
      <c r="H96" s="34">
        <v>9</v>
      </c>
      <c r="I96" s="34"/>
      <c r="J96" s="34">
        <v>2</v>
      </c>
      <c r="K96" s="73">
        <f t="shared" si="4"/>
        <v>0.19685039370078741</v>
      </c>
      <c r="L96" s="36">
        <v>1</v>
      </c>
      <c r="M96" s="75">
        <v>5.5</v>
      </c>
      <c r="N96" s="76">
        <f t="shared" si="5"/>
        <v>1.0826771653543308</v>
      </c>
      <c r="O96" s="77"/>
      <c r="P96" s="78"/>
    </row>
    <row r="97" spans="1:16" ht="28.95" customHeight="1">
      <c r="A97" s="67">
        <v>16</v>
      </c>
      <c r="B97" s="46" t="s">
        <v>124</v>
      </c>
      <c r="C97" s="5"/>
      <c r="D97" s="30" t="s">
        <v>118</v>
      </c>
      <c r="E97" s="5"/>
      <c r="F97" s="5"/>
      <c r="G97" s="5"/>
      <c r="H97" s="34">
        <v>7.875</v>
      </c>
      <c r="I97" s="34"/>
      <c r="J97" s="34">
        <v>1</v>
      </c>
      <c r="K97" s="73">
        <f t="shared" si="4"/>
        <v>8.6122047244094488E-2</v>
      </c>
      <c r="L97" s="36">
        <v>1</v>
      </c>
      <c r="M97" s="75">
        <v>5.5</v>
      </c>
      <c r="N97" s="76">
        <f t="shared" si="5"/>
        <v>0.47367125984251968</v>
      </c>
      <c r="O97" s="77"/>
      <c r="P97" s="78"/>
    </row>
    <row r="98" spans="1:16" ht="28.95" customHeight="1">
      <c r="A98" s="67">
        <v>16</v>
      </c>
      <c r="B98" s="46" t="s">
        <v>125</v>
      </c>
      <c r="C98" s="5"/>
      <c r="D98" s="30" t="s">
        <v>58</v>
      </c>
      <c r="E98" s="5"/>
      <c r="F98" s="5"/>
      <c r="G98" s="5"/>
      <c r="H98" s="34">
        <v>2.25</v>
      </c>
      <c r="I98" s="34"/>
      <c r="J98" s="34">
        <v>2</v>
      </c>
      <c r="K98" s="73">
        <f t="shared" si="4"/>
        <v>4.9212598425196853E-2</v>
      </c>
      <c r="L98" s="36">
        <v>1</v>
      </c>
      <c r="M98" s="75">
        <v>5.5</v>
      </c>
      <c r="N98" s="76">
        <f t="shared" si="5"/>
        <v>0.2706692913385827</v>
      </c>
      <c r="O98" s="77"/>
      <c r="P98" s="78"/>
    </row>
    <row r="99" spans="1:16" ht="28.95" customHeight="1">
      <c r="A99" s="67">
        <v>16</v>
      </c>
      <c r="B99" s="46" t="s">
        <v>125</v>
      </c>
      <c r="C99" s="5"/>
      <c r="D99" s="30" t="s">
        <v>51</v>
      </c>
      <c r="E99" s="5"/>
      <c r="F99" s="5"/>
      <c r="G99" s="5"/>
      <c r="H99" s="34">
        <v>6.75</v>
      </c>
      <c r="I99" s="34"/>
      <c r="J99" s="34">
        <v>2</v>
      </c>
      <c r="K99" s="73">
        <f t="shared" si="4"/>
        <v>0.14763779527559057</v>
      </c>
      <c r="L99" s="36">
        <v>1</v>
      </c>
      <c r="M99" s="75">
        <v>5.5</v>
      </c>
      <c r="N99" s="76">
        <f t="shared" si="5"/>
        <v>0.81200787401574814</v>
      </c>
      <c r="O99" s="77"/>
      <c r="P99" s="78"/>
    </row>
    <row r="100" spans="1:16" ht="28.95" customHeight="1">
      <c r="A100" s="67">
        <v>17</v>
      </c>
      <c r="B100" s="46" t="s">
        <v>126</v>
      </c>
      <c r="C100" s="5"/>
      <c r="D100" s="30" t="s">
        <v>71</v>
      </c>
      <c r="E100" s="5"/>
      <c r="F100" s="5"/>
      <c r="G100" s="5"/>
      <c r="H100" s="34">
        <v>8.875</v>
      </c>
      <c r="I100" s="34"/>
      <c r="J100" s="34">
        <v>1</v>
      </c>
      <c r="K100" s="73">
        <f t="shared" si="4"/>
        <v>9.7058180227471563E-2</v>
      </c>
      <c r="L100" s="36">
        <v>1</v>
      </c>
      <c r="M100" s="75">
        <v>0.85</v>
      </c>
      <c r="N100" s="76">
        <f t="shared" si="5"/>
        <v>8.2499453193350822E-2</v>
      </c>
      <c r="O100" s="77"/>
      <c r="P100" s="78"/>
    </row>
    <row r="101" spans="1:16" ht="28.95" customHeight="1">
      <c r="A101" s="67">
        <v>17</v>
      </c>
      <c r="B101" s="46" t="s">
        <v>126</v>
      </c>
      <c r="C101" s="5"/>
      <c r="D101" s="30" t="s">
        <v>58</v>
      </c>
      <c r="E101" s="5"/>
      <c r="F101" s="5"/>
      <c r="G101" s="5"/>
      <c r="H101" s="34">
        <v>28.25</v>
      </c>
      <c r="I101" s="34"/>
      <c r="J101" s="34">
        <v>1</v>
      </c>
      <c r="K101" s="73">
        <f t="shared" si="4"/>
        <v>0.30894575678040248</v>
      </c>
      <c r="L101" s="36">
        <v>1</v>
      </c>
      <c r="M101" s="75">
        <v>0.85</v>
      </c>
      <c r="N101" s="76">
        <f t="shared" si="5"/>
        <v>0.2626038932633421</v>
      </c>
      <c r="O101" s="77"/>
      <c r="P101" s="78"/>
    </row>
    <row r="102" spans="1:16" ht="28.95" customHeight="1">
      <c r="A102" s="67">
        <v>18</v>
      </c>
      <c r="B102" s="68" t="s">
        <v>126</v>
      </c>
      <c r="C102" s="5"/>
      <c r="D102" s="30" t="s">
        <v>59</v>
      </c>
      <c r="E102" s="5"/>
      <c r="F102" s="5"/>
      <c r="G102" s="5"/>
      <c r="H102" s="34">
        <v>11.875</v>
      </c>
      <c r="I102" s="34"/>
      <c r="J102" s="34">
        <v>1</v>
      </c>
      <c r="K102" s="73">
        <f t="shared" si="4"/>
        <v>0.1298665791776028</v>
      </c>
      <c r="L102" s="36">
        <v>1</v>
      </c>
      <c r="M102" s="75">
        <v>0.85</v>
      </c>
      <c r="N102" s="76">
        <f t="shared" si="5"/>
        <v>0.11038659230096239</v>
      </c>
      <c r="O102" s="77"/>
      <c r="P102" s="78"/>
    </row>
    <row r="103" spans="1:16" ht="28.95" customHeight="1">
      <c r="A103" s="67">
        <v>17</v>
      </c>
      <c r="B103" s="46" t="s">
        <v>126</v>
      </c>
      <c r="C103" s="5"/>
      <c r="D103" s="30" t="s">
        <v>127</v>
      </c>
      <c r="E103" s="5"/>
      <c r="F103" s="5"/>
      <c r="G103" s="5"/>
      <c r="H103" s="34">
        <v>24.75</v>
      </c>
      <c r="I103" s="34"/>
      <c r="J103" s="34">
        <v>1</v>
      </c>
      <c r="K103" s="73">
        <f t="shared" si="4"/>
        <v>0.2706692913385827</v>
      </c>
      <c r="L103" s="36">
        <v>1</v>
      </c>
      <c r="M103" s="75">
        <v>0.85</v>
      </c>
      <c r="N103" s="76">
        <f t="shared" si="5"/>
        <v>0.23006889763779528</v>
      </c>
      <c r="O103" s="77"/>
      <c r="P103" s="78"/>
    </row>
    <row r="104" spans="1:16" ht="28.95" customHeight="1">
      <c r="A104" s="67">
        <v>18</v>
      </c>
      <c r="B104" s="68" t="s">
        <v>126</v>
      </c>
      <c r="C104" s="5"/>
      <c r="D104" s="30" t="s">
        <v>74</v>
      </c>
      <c r="E104" s="5"/>
      <c r="F104" s="5"/>
      <c r="G104" s="5"/>
      <c r="H104" s="34">
        <v>10.375</v>
      </c>
      <c r="I104" s="34"/>
      <c r="J104" s="34">
        <v>1</v>
      </c>
      <c r="K104" s="73">
        <f t="shared" si="4"/>
        <v>0.11346237970253718</v>
      </c>
      <c r="L104" s="36">
        <v>1</v>
      </c>
      <c r="M104" s="75">
        <v>0.85</v>
      </c>
      <c r="N104" s="76">
        <f t="shared" si="5"/>
        <v>9.6443022747156604E-2</v>
      </c>
      <c r="O104" s="77"/>
      <c r="P104" s="78"/>
    </row>
    <row r="105" spans="1:16" ht="28.95" customHeight="1">
      <c r="A105" s="67">
        <v>19</v>
      </c>
      <c r="B105" s="46" t="s">
        <v>128</v>
      </c>
      <c r="C105" s="5"/>
      <c r="D105" s="30" t="s">
        <v>129</v>
      </c>
      <c r="E105" s="5"/>
      <c r="F105" s="5"/>
      <c r="G105" s="5"/>
      <c r="H105" s="34">
        <v>29.5</v>
      </c>
      <c r="I105" s="34"/>
      <c r="J105" s="34">
        <v>1</v>
      </c>
      <c r="K105" s="73">
        <f t="shared" si="4"/>
        <v>0.32261592300962383</v>
      </c>
      <c r="L105" s="36">
        <v>1</v>
      </c>
      <c r="M105" s="75">
        <v>0.95</v>
      </c>
      <c r="N105" s="76">
        <f t="shared" si="5"/>
        <v>0.30648512685914264</v>
      </c>
      <c r="O105" s="77"/>
      <c r="P105" s="78"/>
    </row>
    <row r="106" spans="1:16" ht="28.95" customHeight="1">
      <c r="A106" s="67">
        <v>26</v>
      </c>
      <c r="B106" s="46" t="s">
        <v>130</v>
      </c>
      <c r="C106" s="79"/>
      <c r="D106" s="80" t="s">
        <v>71</v>
      </c>
      <c r="E106" s="81"/>
      <c r="F106" s="81"/>
      <c r="G106" s="81"/>
      <c r="H106" s="5"/>
      <c r="I106" s="82"/>
      <c r="J106" s="34">
        <v>1</v>
      </c>
      <c r="K106" s="83">
        <v>1</v>
      </c>
      <c r="L106" s="36">
        <v>1</v>
      </c>
      <c r="M106" s="35">
        <v>0.65</v>
      </c>
      <c r="N106" s="38">
        <f t="shared" si="5"/>
        <v>0.65</v>
      </c>
      <c r="O106" s="77"/>
      <c r="P106" s="78"/>
    </row>
    <row r="107" spans="1:16" ht="67.95" customHeight="1">
      <c r="A107" s="67">
        <v>28</v>
      </c>
      <c r="B107" s="46" t="s">
        <v>131</v>
      </c>
      <c r="C107" s="79"/>
      <c r="D107" s="80" t="s">
        <v>132</v>
      </c>
      <c r="E107" s="81"/>
      <c r="F107" s="81"/>
      <c r="G107" s="81"/>
      <c r="H107" s="5"/>
      <c r="I107" s="82"/>
      <c r="J107" s="34">
        <v>6</v>
      </c>
      <c r="K107" s="83">
        <v>6</v>
      </c>
      <c r="L107" s="36">
        <v>1</v>
      </c>
      <c r="M107" s="35">
        <v>1.75</v>
      </c>
      <c r="N107" s="38">
        <f t="shared" si="5"/>
        <v>10.5</v>
      </c>
      <c r="O107" s="77"/>
      <c r="P107" s="78"/>
    </row>
    <row r="108" spans="1:16" ht="33.6" customHeight="1">
      <c r="A108" s="67">
        <v>29</v>
      </c>
      <c r="B108" s="46" t="s">
        <v>133</v>
      </c>
      <c r="C108" s="79"/>
      <c r="D108" s="80"/>
      <c r="E108" s="81"/>
      <c r="F108" s="81"/>
      <c r="G108" s="81"/>
      <c r="H108" s="5"/>
      <c r="I108" s="82"/>
      <c r="J108" s="34"/>
      <c r="K108" s="83">
        <v>2</v>
      </c>
      <c r="L108" s="36">
        <v>1</v>
      </c>
      <c r="M108" s="35">
        <v>0.35</v>
      </c>
      <c r="N108" s="38">
        <f t="shared" si="5"/>
        <v>0.7</v>
      </c>
      <c r="O108" s="77"/>
      <c r="P108" s="78"/>
    </row>
    <row r="109" spans="1:16" ht="28.95" customHeight="1">
      <c r="A109" s="67">
        <v>30</v>
      </c>
      <c r="B109" s="46" t="s">
        <v>134</v>
      </c>
      <c r="C109" s="79"/>
      <c r="D109" s="80" t="s">
        <v>103</v>
      </c>
      <c r="E109" s="81"/>
      <c r="F109" s="81"/>
      <c r="G109" s="81"/>
      <c r="H109" s="5"/>
      <c r="I109" s="82"/>
      <c r="J109" s="34">
        <v>1</v>
      </c>
      <c r="K109" s="83">
        <v>1</v>
      </c>
      <c r="L109" s="36">
        <v>1</v>
      </c>
      <c r="M109" s="35">
        <v>0.46</v>
      </c>
      <c r="N109" s="38">
        <f t="shared" si="5"/>
        <v>0.46</v>
      </c>
      <c r="O109" s="77"/>
      <c r="P109" s="78"/>
    </row>
    <row r="110" spans="1:16" ht="28.95" customHeight="1">
      <c r="A110" s="67">
        <v>31</v>
      </c>
      <c r="B110" s="46" t="s">
        <v>135</v>
      </c>
      <c r="C110" s="79"/>
      <c r="D110" s="80" t="s">
        <v>136</v>
      </c>
      <c r="E110" s="81"/>
      <c r="F110" s="81"/>
      <c r="G110" s="81"/>
      <c r="H110" s="5"/>
      <c r="I110" s="82"/>
      <c r="J110" s="34">
        <v>3</v>
      </c>
      <c r="K110" s="83">
        <v>3</v>
      </c>
      <c r="L110" s="36">
        <v>1</v>
      </c>
      <c r="M110" s="35">
        <v>0.28000000000000003</v>
      </c>
      <c r="N110" s="38">
        <f t="shared" si="5"/>
        <v>0.84000000000000008</v>
      </c>
      <c r="O110" s="77"/>
      <c r="P110" s="78"/>
    </row>
    <row r="111" spans="1:16" ht="28.95" customHeight="1">
      <c r="A111" s="67">
        <v>32</v>
      </c>
      <c r="B111" s="46" t="s">
        <v>137</v>
      </c>
      <c r="C111" s="79"/>
      <c r="D111" s="80" t="s">
        <v>138</v>
      </c>
      <c r="E111" s="81"/>
      <c r="F111" s="81"/>
      <c r="G111" s="81"/>
      <c r="H111" s="5"/>
      <c r="I111" s="82"/>
      <c r="J111" s="34">
        <v>2</v>
      </c>
      <c r="K111" s="83">
        <v>2</v>
      </c>
      <c r="L111" s="36">
        <v>1</v>
      </c>
      <c r="M111" s="35">
        <v>0.12</v>
      </c>
      <c r="N111" s="38">
        <f t="shared" si="5"/>
        <v>0.24</v>
      </c>
      <c r="O111" s="77"/>
      <c r="P111" s="78"/>
    </row>
    <row r="112" spans="1:16" ht="28.95" customHeight="1">
      <c r="A112" s="67">
        <v>33</v>
      </c>
      <c r="B112" s="46" t="s">
        <v>139</v>
      </c>
      <c r="C112" s="79"/>
      <c r="D112" s="80" t="s">
        <v>53</v>
      </c>
      <c r="E112" s="81"/>
      <c r="F112" s="81"/>
      <c r="G112" s="81"/>
      <c r="H112" s="5"/>
      <c r="I112" s="82"/>
      <c r="J112" s="34">
        <v>2</v>
      </c>
      <c r="K112" s="83">
        <v>2</v>
      </c>
      <c r="L112" s="36">
        <v>1</v>
      </c>
      <c r="M112" s="35">
        <v>0.14000000000000001</v>
      </c>
      <c r="N112" s="38">
        <f t="shared" si="5"/>
        <v>0.28000000000000003</v>
      </c>
      <c r="O112" s="77"/>
      <c r="P112" s="78"/>
    </row>
    <row r="113" spans="1:16" ht="28.95" customHeight="1">
      <c r="A113" s="67">
        <v>34</v>
      </c>
      <c r="B113" s="46" t="s">
        <v>140</v>
      </c>
      <c r="C113" s="79"/>
      <c r="D113" s="80" t="s">
        <v>54</v>
      </c>
      <c r="E113" s="81"/>
      <c r="F113" s="81"/>
      <c r="G113" s="81"/>
      <c r="H113" s="5"/>
      <c r="I113" s="82"/>
      <c r="J113" s="34">
        <v>2</v>
      </c>
      <c r="K113" s="83">
        <v>2</v>
      </c>
      <c r="L113" s="36">
        <v>1</v>
      </c>
      <c r="M113" s="35">
        <v>0.12</v>
      </c>
      <c r="N113" s="38">
        <f t="shared" si="5"/>
        <v>0.24</v>
      </c>
      <c r="O113" s="77"/>
      <c r="P113" s="78"/>
    </row>
    <row r="114" spans="1:16" ht="28.95" customHeight="1">
      <c r="A114" s="67">
        <v>35</v>
      </c>
      <c r="B114" s="46" t="s">
        <v>141</v>
      </c>
      <c r="C114" s="79"/>
      <c r="D114" s="80" t="s">
        <v>53</v>
      </c>
      <c r="E114" s="81"/>
      <c r="F114" s="81"/>
      <c r="G114" s="81"/>
      <c r="H114" s="84"/>
      <c r="I114" s="85"/>
      <c r="J114" s="86">
        <v>2</v>
      </c>
      <c r="K114" s="83">
        <v>2</v>
      </c>
      <c r="L114" s="36">
        <v>1</v>
      </c>
      <c r="M114" s="35">
        <v>0.26</v>
      </c>
      <c r="N114" s="38">
        <f t="shared" si="5"/>
        <v>0.52</v>
      </c>
      <c r="O114" s="77"/>
      <c r="P114" s="78"/>
    </row>
    <row r="115" spans="1:16" ht="28.95" customHeight="1">
      <c r="A115" s="67">
        <v>36</v>
      </c>
      <c r="B115" s="46" t="s">
        <v>142</v>
      </c>
      <c r="C115" s="87"/>
      <c r="D115" s="80" t="s">
        <v>103</v>
      </c>
      <c r="E115" s="70"/>
      <c r="F115" s="70"/>
      <c r="G115" s="70"/>
      <c r="H115" s="88"/>
      <c r="I115" s="88"/>
      <c r="J115" s="89">
        <v>1</v>
      </c>
      <c r="K115" s="83">
        <v>1</v>
      </c>
      <c r="L115" s="36">
        <v>1</v>
      </c>
      <c r="M115" s="35">
        <v>21</v>
      </c>
      <c r="N115" s="76">
        <f t="shared" si="5"/>
        <v>21</v>
      </c>
      <c r="O115" s="77"/>
      <c r="P115" s="78"/>
    </row>
    <row r="116" spans="1:16" ht="28.95" customHeight="1">
      <c r="A116" s="67">
        <v>37</v>
      </c>
      <c r="B116" s="46" t="s">
        <v>143</v>
      </c>
      <c r="C116" s="87"/>
      <c r="D116" s="80" t="s">
        <v>144</v>
      </c>
      <c r="E116" s="70"/>
      <c r="F116" s="70"/>
      <c r="G116" s="70"/>
      <c r="H116" s="88"/>
      <c r="I116" s="88"/>
      <c r="J116" s="89">
        <v>1</v>
      </c>
      <c r="K116" s="83">
        <v>1</v>
      </c>
      <c r="L116" s="36">
        <v>1</v>
      </c>
      <c r="M116" s="35">
        <v>3.5</v>
      </c>
      <c r="N116" s="76">
        <f t="shared" si="5"/>
        <v>3.5</v>
      </c>
      <c r="O116" s="77"/>
      <c r="P116" s="78"/>
    </row>
    <row r="117" spans="1:16">
      <c r="A117" s="181" t="s">
        <v>145</v>
      </c>
      <c r="B117" s="182"/>
      <c r="C117" s="51"/>
      <c r="D117" s="90"/>
      <c r="E117" s="51"/>
      <c r="F117" s="51"/>
      <c r="G117" s="51"/>
      <c r="H117" s="50"/>
      <c r="I117" s="50"/>
      <c r="J117" s="51"/>
      <c r="K117" s="52"/>
      <c r="L117" s="53"/>
      <c r="M117" s="54"/>
      <c r="N117" s="50">
        <f>SUM(N71:N116)</f>
        <v>44.450163495188093</v>
      </c>
      <c r="O117" s="55">
        <f>N117/N147</f>
        <v>0.19580379531470793</v>
      </c>
      <c r="P117" s="56"/>
    </row>
    <row r="118" spans="1:16">
      <c r="A118" s="10"/>
      <c r="B118" s="91" t="s">
        <v>146</v>
      </c>
      <c r="C118" s="61"/>
      <c r="D118" s="91"/>
      <c r="E118" s="61"/>
      <c r="F118" s="61"/>
      <c r="G118" s="61"/>
      <c r="H118" s="60"/>
      <c r="I118" s="60"/>
      <c r="J118" s="61"/>
      <c r="K118" s="62"/>
      <c r="L118" s="61"/>
      <c r="M118" s="63"/>
      <c r="N118" s="60"/>
      <c r="O118" s="61"/>
      <c r="P118" s="61"/>
    </row>
    <row r="119" spans="1:16">
      <c r="A119" s="164" t="s">
        <v>24</v>
      </c>
      <c r="B119" s="166" t="s">
        <v>25</v>
      </c>
      <c r="C119" s="168" t="s">
        <v>26</v>
      </c>
      <c r="D119" s="170" t="s">
        <v>27</v>
      </c>
      <c r="E119" s="168" t="s">
        <v>28</v>
      </c>
      <c r="F119" s="168"/>
      <c r="G119" s="19" t="s">
        <v>29</v>
      </c>
      <c r="H119" s="176"/>
      <c r="I119" s="177"/>
      <c r="J119" s="178"/>
      <c r="K119" s="174" t="s">
        <v>31</v>
      </c>
      <c r="L119" s="168"/>
      <c r="M119" s="168"/>
      <c r="N119" s="175"/>
      <c r="O119" s="168"/>
      <c r="P119" s="168"/>
    </row>
    <row r="120" spans="1:16">
      <c r="A120" s="165"/>
      <c r="B120" s="166"/>
      <c r="C120" s="168"/>
      <c r="D120" s="171"/>
      <c r="E120" s="194" t="s">
        <v>147</v>
      </c>
      <c r="F120" s="194"/>
      <c r="G120" s="23" t="s">
        <v>34</v>
      </c>
      <c r="H120" s="24"/>
      <c r="I120" s="24"/>
      <c r="J120" s="23"/>
      <c r="K120" s="25" t="s">
        <v>148</v>
      </c>
      <c r="L120" s="26" t="s">
        <v>39</v>
      </c>
      <c r="M120" s="27" t="s">
        <v>149</v>
      </c>
      <c r="N120" s="24" t="s">
        <v>41</v>
      </c>
      <c r="O120" s="66" t="s">
        <v>42</v>
      </c>
      <c r="P120" s="23" t="s">
        <v>150</v>
      </c>
    </row>
    <row r="121" spans="1:16">
      <c r="A121" s="29">
        <v>2</v>
      </c>
      <c r="B121" s="46" t="s">
        <v>151</v>
      </c>
      <c r="C121" s="92"/>
      <c r="D121" s="80" t="s">
        <v>68</v>
      </c>
      <c r="E121" s="93"/>
      <c r="F121" s="94"/>
      <c r="G121" s="95"/>
      <c r="H121" s="96"/>
      <c r="I121" s="96"/>
      <c r="J121" s="95"/>
      <c r="K121" s="97">
        <v>1</v>
      </c>
      <c r="L121" s="36">
        <v>1</v>
      </c>
      <c r="M121" s="98">
        <v>0.08</v>
      </c>
      <c r="N121" s="38">
        <f t="shared" ref="N121:N128" si="6">K121*L121*M121</f>
        <v>0.08</v>
      </c>
      <c r="O121" s="77"/>
      <c r="P121" s="99"/>
    </row>
    <row r="122" spans="1:16">
      <c r="A122" s="29">
        <v>3</v>
      </c>
      <c r="B122" s="134" t="s">
        <v>152</v>
      </c>
      <c r="C122" s="92"/>
      <c r="D122" s="80" t="s">
        <v>153</v>
      </c>
      <c r="E122" s="93"/>
      <c r="F122" s="94"/>
      <c r="G122" s="95"/>
      <c r="H122" s="96"/>
      <c r="I122" s="96"/>
      <c r="J122" s="95"/>
      <c r="K122" s="97">
        <v>1</v>
      </c>
      <c r="L122" s="36">
        <v>1</v>
      </c>
      <c r="M122" s="98">
        <v>2.1</v>
      </c>
      <c r="N122" s="38">
        <f t="shared" si="6"/>
        <v>2.1</v>
      </c>
      <c r="O122" s="77"/>
      <c r="P122" s="99"/>
    </row>
    <row r="123" spans="1:16">
      <c r="A123" s="29">
        <v>4</v>
      </c>
      <c r="B123" s="46" t="s">
        <v>154</v>
      </c>
      <c r="C123" s="92"/>
      <c r="D123" s="80" t="s">
        <v>155</v>
      </c>
      <c r="E123" s="93"/>
      <c r="F123" s="94"/>
      <c r="G123" s="95"/>
      <c r="H123" s="96"/>
      <c r="I123" s="96"/>
      <c r="J123" s="95"/>
      <c r="K123" s="97">
        <v>1</v>
      </c>
      <c r="L123" s="36">
        <v>1</v>
      </c>
      <c r="M123" s="98">
        <v>8.6999999999999993</v>
      </c>
      <c r="N123" s="38">
        <f t="shared" si="6"/>
        <v>8.6999999999999993</v>
      </c>
      <c r="O123" s="77"/>
      <c r="P123" s="99"/>
    </row>
    <row r="124" spans="1:16">
      <c r="A124" s="29">
        <v>9</v>
      </c>
      <c r="B124" s="100" t="s">
        <v>156</v>
      </c>
      <c r="C124" s="101"/>
      <c r="D124" s="102"/>
      <c r="E124" s="103"/>
      <c r="F124" s="101"/>
      <c r="G124" s="101"/>
      <c r="H124" s="96"/>
      <c r="I124" s="96"/>
      <c r="J124" s="101"/>
      <c r="K124" s="104">
        <v>1</v>
      </c>
      <c r="L124" s="36">
        <v>1</v>
      </c>
      <c r="M124" s="105">
        <v>10</v>
      </c>
      <c r="N124" s="38">
        <f t="shared" si="6"/>
        <v>10</v>
      </c>
      <c r="O124" s="77"/>
      <c r="P124" s="106"/>
    </row>
    <row r="125" spans="1:16">
      <c r="A125" s="29">
        <v>10</v>
      </c>
      <c r="B125" s="100" t="s">
        <v>157</v>
      </c>
      <c r="C125" s="92"/>
      <c r="D125" s="92"/>
      <c r="E125" s="93"/>
      <c r="F125" s="94"/>
      <c r="G125" s="95"/>
      <c r="H125" s="96"/>
      <c r="I125" s="96"/>
      <c r="J125" s="95"/>
      <c r="K125" s="97">
        <v>1</v>
      </c>
      <c r="L125" s="36">
        <v>1</v>
      </c>
      <c r="M125" s="37"/>
      <c r="N125" s="38">
        <f t="shared" si="6"/>
        <v>0</v>
      </c>
      <c r="O125" s="77"/>
      <c r="P125" s="99"/>
    </row>
    <row r="126" spans="1:16">
      <c r="A126" s="29">
        <v>11</v>
      </c>
      <c r="B126" s="100" t="s">
        <v>158</v>
      </c>
      <c r="C126" s="92"/>
      <c r="D126" s="92"/>
      <c r="E126" s="93"/>
      <c r="F126" s="94"/>
      <c r="G126" s="95"/>
      <c r="H126" s="96"/>
      <c r="I126" s="96"/>
      <c r="J126" s="95"/>
      <c r="K126" s="97">
        <v>1</v>
      </c>
      <c r="L126" s="36">
        <v>1</v>
      </c>
      <c r="M126" s="37"/>
      <c r="N126" s="38">
        <f t="shared" si="6"/>
        <v>0</v>
      </c>
      <c r="O126" s="77"/>
      <c r="P126" s="99"/>
    </row>
    <row r="127" spans="1:16">
      <c r="A127" s="29">
        <v>12</v>
      </c>
      <c r="B127" s="100" t="s">
        <v>159</v>
      </c>
      <c r="C127" s="107"/>
      <c r="D127" s="100"/>
      <c r="E127" s="101"/>
      <c r="F127" s="108"/>
      <c r="G127" s="101"/>
      <c r="H127" s="96"/>
      <c r="I127" s="96"/>
      <c r="J127" s="101"/>
      <c r="K127" s="97">
        <v>1</v>
      </c>
      <c r="L127" s="36">
        <v>1</v>
      </c>
      <c r="M127" s="37"/>
      <c r="N127" s="38">
        <f t="shared" si="6"/>
        <v>0</v>
      </c>
      <c r="O127" s="77"/>
      <c r="P127" s="99"/>
    </row>
    <row r="128" spans="1:16">
      <c r="A128" s="29">
        <v>13</v>
      </c>
      <c r="B128" s="100" t="s">
        <v>160</v>
      </c>
      <c r="C128" s="107"/>
      <c r="D128" s="100"/>
      <c r="E128" s="101"/>
      <c r="F128" s="108"/>
      <c r="G128" s="101"/>
      <c r="H128" s="96"/>
      <c r="I128" s="96"/>
      <c r="J128" s="101"/>
      <c r="K128" s="97">
        <v>1</v>
      </c>
      <c r="L128" s="36">
        <v>1</v>
      </c>
      <c r="M128" s="37"/>
      <c r="N128" s="38">
        <f t="shared" si="6"/>
        <v>0</v>
      </c>
      <c r="O128" s="77"/>
      <c r="P128" s="99"/>
    </row>
    <row r="129" spans="1:16">
      <c r="A129" s="29">
        <v>14</v>
      </c>
      <c r="B129" s="100" t="s">
        <v>161</v>
      </c>
      <c r="C129" s="107"/>
      <c r="D129" s="100"/>
      <c r="E129" s="101"/>
      <c r="F129" s="108"/>
      <c r="G129" s="101"/>
      <c r="H129" s="96"/>
      <c r="I129" s="96"/>
      <c r="J129" s="101"/>
      <c r="K129" s="97">
        <v>1</v>
      </c>
      <c r="L129" s="36">
        <v>1</v>
      </c>
      <c r="M129" s="37">
        <v>0.45</v>
      </c>
      <c r="N129" s="38">
        <v>0.5</v>
      </c>
      <c r="O129" s="77"/>
      <c r="P129" s="99"/>
    </row>
    <row r="130" spans="1:16">
      <c r="A130" s="29">
        <v>15</v>
      </c>
      <c r="B130" s="100" t="s">
        <v>162</v>
      </c>
      <c r="C130" s="107"/>
      <c r="D130" s="100"/>
      <c r="E130" s="101"/>
      <c r="F130" s="108"/>
      <c r="G130" s="101"/>
      <c r="H130" s="96"/>
      <c r="I130" s="96"/>
      <c r="J130" s="101"/>
      <c r="K130" s="97">
        <v>1</v>
      </c>
      <c r="L130" s="36">
        <v>1</v>
      </c>
      <c r="M130" s="37">
        <v>0.35</v>
      </c>
      <c r="N130" s="38">
        <f>K130*L130*M130</f>
        <v>0.35</v>
      </c>
      <c r="O130" s="77"/>
      <c r="P130" s="99"/>
    </row>
    <row r="131" spans="1:16">
      <c r="A131" s="29">
        <v>16</v>
      </c>
      <c r="B131" s="133" t="s">
        <v>163</v>
      </c>
      <c r="C131" s="107"/>
      <c r="D131" s="100"/>
      <c r="E131" s="101"/>
      <c r="F131" s="108"/>
      <c r="G131" s="101"/>
      <c r="H131" s="96"/>
      <c r="I131" s="96"/>
      <c r="J131" s="101"/>
      <c r="K131" s="97">
        <v>1</v>
      </c>
      <c r="L131" s="36">
        <v>1</v>
      </c>
      <c r="M131" s="37">
        <v>0.25</v>
      </c>
      <c r="N131" s="38">
        <f>M131</f>
        <v>0.25</v>
      </c>
      <c r="O131" s="77"/>
      <c r="P131" s="99"/>
    </row>
    <row r="132" spans="1:16">
      <c r="A132" s="29">
        <v>17</v>
      </c>
      <c r="B132" s="100" t="s">
        <v>164</v>
      </c>
      <c r="C132" s="107"/>
      <c r="D132" s="100"/>
      <c r="E132" s="101"/>
      <c r="F132" s="108"/>
      <c r="G132" s="101"/>
      <c r="H132" s="96"/>
      <c r="I132" s="96"/>
      <c r="J132" s="101"/>
      <c r="K132" s="97">
        <v>1</v>
      </c>
      <c r="L132" s="36">
        <v>1</v>
      </c>
      <c r="M132" s="37">
        <v>1.8</v>
      </c>
      <c r="N132" s="38">
        <v>0.3</v>
      </c>
      <c r="O132" s="77"/>
      <c r="P132" s="99"/>
    </row>
    <row r="133" spans="1:16">
      <c r="A133" s="29">
        <v>18</v>
      </c>
      <c r="B133" s="100" t="s">
        <v>165</v>
      </c>
      <c r="C133" s="101"/>
      <c r="D133" s="100"/>
      <c r="E133" s="101"/>
      <c r="F133" s="101"/>
      <c r="G133" s="101"/>
      <c r="H133" s="96"/>
      <c r="I133" s="96"/>
      <c r="J133" s="101"/>
      <c r="K133" s="97">
        <v>1</v>
      </c>
      <c r="L133" s="36">
        <v>1</v>
      </c>
      <c r="M133" s="37">
        <v>0.85</v>
      </c>
      <c r="N133" s="38">
        <v>0.8</v>
      </c>
      <c r="O133" s="77"/>
      <c r="P133" s="99"/>
    </row>
    <row r="134" spans="1:16">
      <c r="A134" s="29">
        <v>19</v>
      </c>
      <c r="B134" s="133" t="s">
        <v>166</v>
      </c>
      <c r="C134" s="101"/>
      <c r="D134" s="100"/>
      <c r="E134" s="101"/>
      <c r="F134" s="101"/>
      <c r="G134" s="101"/>
      <c r="H134" s="96"/>
      <c r="I134" s="96"/>
      <c r="J134" s="101"/>
      <c r="K134" s="97">
        <v>1</v>
      </c>
      <c r="L134" s="36">
        <v>1</v>
      </c>
      <c r="M134" s="37"/>
      <c r="N134" s="38">
        <v>0.5</v>
      </c>
      <c r="O134" s="77"/>
      <c r="P134" s="99"/>
    </row>
    <row r="135" spans="1:16">
      <c r="A135" s="29">
        <v>20</v>
      </c>
      <c r="B135" s="100" t="s">
        <v>167</v>
      </c>
      <c r="C135" s="107"/>
      <c r="D135" s="100"/>
      <c r="E135" s="101"/>
      <c r="F135" s="108"/>
      <c r="G135" s="101"/>
      <c r="H135" s="96"/>
      <c r="I135" s="96"/>
      <c r="J135" s="101"/>
      <c r="K135" s="97">
        <v>1</v>
      </c>
      <c r="L135" s="36">
        <v>1</v>
      </c>
      <c r="M135" s="37"/>
      <c r="N135" s="38">
        <f t="shared" ref="N135:N137" si="7">K135*L135*M135</f>
        <v>0</v>
      </c>
      <c r="O135" s="77"/>
      <c r="P135" s="99"/>
    </row>
    <row r="136" spans="1:16">
      <c r="A136" s="29">
        <v>20</v>
      </c>
      <c r="B136" s="100" t="s">
        <v>168</v>
      </c>
      <c r="C136" s="107"/>
      <c r="D136" s="100"/>
      <c r="E136" s="101"/>
      <c r="F136" s="108"/>
      <c r="G136" s="101"/>
      <c r="H136" s="96"/>
      <c r="I136" s="96"/>
      <c r="J136" s="101"/>
      <c r="K136" s="97">
        <v>1</v>
      </c>
      <c r="L136" s="36">
        <v>1</v>
      </c>
      <c r="M136" s="37">
        <v>0.72</v>
      </c>
      <c r="N136" s="38">
        <f t="shared" si="7"/>
        <v>0.72</v>
      </c>
      <c r="O136" s="77"/>
      <c r="P136" s="99"/>
    </row>
    <row r="137" spans="1:16">
      <c r="A137" s="29">
        <v>21</v>
      </c>
      <c r="B137" s="100" t="s">
        <v>169</v>
      </c>
      <c r="C137" s="101"/>
      <c r="D137" s="100"/>
      <c r="E137" s="101"/>
      <c r="F137" s="101"/>
      <c r="G137" s="101"/>
      <c r="H137" s="96"/>
      <c r="I137" s="96"/>
      <c r="J137" s="101"/>
      <c r="K137" s="97">
        <v>1</v>
      </c>
      <c r="L137" s="36">
        <v>1</v>
      </c>
      <c r="M137" s="37">
        <v>0.12</v>
      </c>
      <c r="N137" s="38">
        <f t="shared" si="7"/>
        <v>0.12</v>
      </c>
      <c r="O137" s="77"/>
      <c r="P137" s="99"/>
    </row>
    <row r="138" spans="1:16">
      <c r="A138" s="181" t="s">
        <v>170</v>
      </c>
      <c r="B138" s="182"/>
      <c r="C138" s="51"/>
      <c r="D138" s="90"/>
      <c r="E138" s="51"/>
      <c r="F138" s="51"/>
      <c r="G138" s="51"/>
      <c r="H138" s="50"/>
      <c r="I138" s="50"/>
      <c r="J138" s="51"/>
      <c r="K138" s="52"/>
      <c r="L138" s="53"/>
      <c r="M138" s="54"/>
      <c r="N138" s="50">
        <f>SUM(N121:N137)</f>
        <v>24.42</v>
      </c>
      <c r="O138" s="55">
        <f>N138/N147</f>
        <v>0.10757055330297688</v>
      </c>
      <c r="P138" s="56"/>
    </row>
    <row r="139" spans="1:16">
      <c r="A139" s="10"/>
      <c r="B139" s="91" t="s">
        <v>171</v>
      </c>
      <c r="C139" s="61"/>
      <c r="D139" s="91"/>
      <c r="E139" s="61"/>
      <c r="F139" s="61"/>
      <c r="G139" s="61"/>
      <c r="H139" s="60"/>
      <c r="I139" s="60"/>
      <c r="J139" s="61"/>
      <c r="K139" s="62"/>
      <c r="L139" s="61"/>
      <c r="M139" s="63"/>
      <c r="N139" s="60"/>
      <c r="O139" s="61"/>
      <c r="P139" s="61"/>
    </row>
    <row r="140" spans="1:16">
      <c r="A140" s="17" t="s">
        <v>24</v>
      </c>
      <c r="B140" s="20" t="s">
        <v>172</v>
      </c>
      <c r="C140" s="21" t="s">
        <v>26</v>
      </c>
      <c r="D140" s="18" t="s">
        <v>27</v>
      </c>
      <c r="E140" s="51"/>
      <c r="F140" s="51"/>
      <c r="G140" s="23"/>
      <c r="H140" s="24"/>
      <c r="I140" s="24"/>
      <c r="J140" s="23"/>
      <c r="K140" s="25" t="s">
        <v>148</v>
      </c>
      <c r="L140" s="26" t="s">
        <v>39</v>
      </c>
      <c r="M140" s="27" t="s">
        <v>149</v>
      </c>
      <c r="N140" s="24" t="s">
        <v>41</v>
      </c>
      <c r="O140" s="66" t="s">
        <v>42</v>
      </c>
      <c r="P140" s="23"/>
    </row>
    <row r="141" spans="1:16">
      <c r="A141" s="29">
        <v>1</v>
      </c>
      <c r="B141" s="100" t="s">
        <v>173</v>
      </c>
      <c r="C141" s="101"/>
      <c r="D141" s="100"/>
      <c r="E141" s="101"/>
      <c r="F141" s="101"/>
      <c r="G141" s="101"/>
      <c r="H141" s="96"/>
      <c r="I141" s="96"/>
      <c r="J141" s="101"/>
      <c r="K141" s="97">
        <v>1</v>
      </c>
      <c r="L141" s="109">
        <v>1</v>
      </c>
      <c r="M141" s="105"/>
      <c r="N141" s="132">
        <v>80.099999999999994</v>
      </c>
      <c r="O141" s="110"/>
      <c r="P141" s="99"/>
    </row>
    <row r="142" spans="1:16">
      <c r="A142" s="29">
        <v>2</v>
      </c>
      <c r="B142" s="100" t="s">
        <v>174</v>
      </c>
      <c r="C142" s="101"/>
      <c r="D142" s="100"/>
      <c r="E142" s="101"/>
      <c r="F142" s="101"/>
      <c r="G142" s="101"/>
      <c r="H142" s="96"/>
      <c r="I142" s="96"/>
      <c r="J142" s="101"/>
      <c r="K142" s="97">
        <v>1</v>
      </c>
      <c r="L142" s="109">
        <v>1</v>
      </c>
      <c r="M142" s="37"/>
      <c r="N142" s="38">
        <v>27.03</v>
      </c>
      <c r="O142" s="110"/>
      <c r="P142" s="99"/>
    </row>
    <row r="143" spans="1:16">
      <c r="A143" s="29">
        <v>3</v>
      </c>
      <c r="B143" s="133" t="s">
        <v>179</v>
      </c>
      <c r="C143" s="101"/>
      <c r="D143" s="100"/>
      <c r="E143" s="101"/>
      <c r="F143" s="101"/>
      <c r="G143" s="101"/>
      <c r="H143" s="96"/>
      <c r="I143" s="96"/>
      <c r="J143" s="101"/>
      <c r="K143" s="97">
        <f>1460/1000</f>
        <v>1.46</v>
      </c>
      <c r="L143" s="109"/>
      <c r="M143" s="37"/>
      <c r="N143" s="97">
        <f>1460/1000</f>
        <v>1.46</v>
      </c>
      <c r="O143" s="110"/>
      <c r="P143" s="29"/>
    </row>
    <row r="144" spans="1:16">
      <c r="A144" s="29">
        <v>4</v>
      </c>
      <c r="B144" s="133" t="s">
        <v>180</v>
      </c>
      <c r="C144" s="101"/>
      <c r="D144" s="100"/>
      <c r="E144" s="101"/>
      <c r="F144" s="101"/>
      <c r="G144" s="101"/>
      <c r="H144" s="96"/>
      <c r="I144" s="96"/>
      <c r="J144" s="101"/>
      <c r="K144" s="97">
        <f>500/1000</f>
        <v>0.5</v>
      </c>
      <c r="L144" s="109"/>
      <c r="M144" s="37"/>
      <c r="N144" s="97">
        <f>500/1000</f>
        <v>0.5</v>
      </c>
      <c r="O144" s="110"/>
      <c r="P144" s="29"/>
    </row>
    <row r="145" spans="1:16">
      <c r="A145" s="29">
        <v>5</v>
      </c>
      <c r="B145" s="133" t="s">
        <v>181</v>
      </c>
      <c r="C145" s="101"/>
      <c r="D145" s="100"/>
      <c r="E145" s="101"/>
      <c r="F145" s="101"/>
      <c r="G145" s="101"/>
      <c r="H145" s="96"/>
      <c r="I145" s="96"/>
      <c r="J145" s="101"/>
      <c r="K145" s="97">
        <v>1</v>
      </c>
      <c r="L145" s="109">
        <v>1</v>
      </c>
      <c r="M145" s="37"/>
      <c r="N145" s="38">
        <v>2.25</v>
      </c>
      <c r="O145" s="110"/>
      <c r="P145" s="29"/>
    </row>
    <row r="146" spans="1:16">
      <c r="A146" s="195" t="s">
        <v>175</v>
      </c>
      <c r="B146" s="196"/>
      <c r="C146" s="111"/>
      <c r="D146" s="112"/>
      <c r="E146" s="111"/>
      <c r="F146" s="111"/>
      <c r="G146" s="111"/>
      <c r="H146" s="113"/>
      <c r="I146" s="113"/>
      <c r="J146" s="111"/>
      <c r="K146" s="114"/>
      <c r="L146" s="115"/>
      <c r="M146" s="116"/>
      <c r="N146" s="113">
        <f>SUM(N141:N145)</f>
        <v>111.33999999999999</v>
      </c>
      <c r="O146" s="117">
        <f>N146/N147</f>
        <v>0.49045476677942029</v>
      </c>
      <c r="P146" s="118"/>
    </row>
    <row r="147" spans="1:16">
      <c r="A147" s="197" t="s">
        <v>176</v>
      </c>
      <c r="B147" s="198"/>
      <c r="C147" s="119"/>
      <c r="D147" s="120"/>
      <c r="E147" s="119"/>
      <c r="F147" s="119"/>
      <c r="G147" s="119"/>
      <c r="H147" s="121"/>
      <c r="I147" s="121"/>
      <c r="J147" s="119"/>
      <c r="K147" s="122"/>
      <c r="L147" s="123"/>
      <c r="M147" s="124"/>
      <c r="N147" s="125">
        <f>N146+N138+N117+N67</f>
        <v>227.01379931755179</v>
      </c>
      <c r="O147" s="126"/>
      <c r="P147" s="127"/>
    </row>
    <row r="148" spans="1:16">
      <c r="A148" s="199" t="s">
        <v>177</v>
      </c>
      <c r="B148" s="200"/>
      <c r="C148" s="199"/>
      <c r="D148" s="199"/>
      <c r="E148" s="199"/>
      <c r="F148" s="199"/>
      <c r="G148" s="199"/>
      <c r="H148" s="201"/>
      <c r="I148" s="201"/>
      <c r="J148" s="202"/>
      <c r="K148" s="203"/>
      <c r="L148" s="199"/>
      <c r="M148" s="199"/>
      <c r="N148" s="201"/>
      <c r="O148" s="199"/>
      <c r="P148" s="199"/>
    </row>
    <row r="149" spans="1:16">
      <c r="A149" s="192"/>
      <c r="B149" s="193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</row>
    <row r="150" spans="1:16">
      <c r="M150" s="16" t="s">
        <v>178</v>
      </c>
      <c r="N150" s="130">
        <v>227</v>
      </c>
    </row>
  </sheetData>
  <mergeCells count="68">
    <mergeCell ref="A149:P149"/>
    <mergeCell ref="K119:P119"/>
    <mergeCell ref="E120:F120"/>
    <mergeCell ref="A138:B138"/>
    <mergeCell ref="A146:B146"/>
    <mergeCell ref="A147:B147"/>
    <mergeCell ref="A148:P148"/>
    <mergeCell ref="A119:A120"/>
    <mergeCell ref="B119:B120"/>
    <mergeCell ref="C119:C120"/>
    <mergeCell ref="D119:D120"/>
    <mergeCell ref="E119:F119"/>
    <mergeCell ref="H119:J119"/>
    <mergeCell ref="C69:C70"/>
    <mergeCell ref="D69:D70"/>
    <mergeCell ref="E69:F69"/>
    <mergeCell ref="H69:J69"/>
    <mergeCell ref="K69:P69"/>
    <mergeCell ref="A117:B117"/>
    <mergeCell ref="B45:B47"/>
    <mergeCell ref="B49:B51"/>
    <mergeCell ref="B53:B56"/>
    <mergeCell ref="B59:B60"/>
    <mergeCell ref="A67:B67"/>
    <mergeCell ref="A69:A70"/>
    <mergeCell ref="B69:B70"/>
    <mergeCell ref="B25:B42"/>
    <mergeCell ref="C25:C42"/>
    <mergeCell ref="F25:F42"/>
    <mergeCell ref="G25:G42"/>
    <mergeCell ref="B43:B44"/>
    <mergeCell ref="C43:C44"/>
    <mergeCell ref="F43:F44"/>
    <mergeCell ref="G43:G44"/>
    <mergeCell ref="A7:A8"/>
    <mergeCell ref="B7:B8"/>
    <mergeCell ref="C7:C8"/>
    <mergeCell ref="D7:D8"/>
    <mergeCell ref="E7:F7"/>
    <mergeCell ref="H4:I4"/>
    <mergeCell ref="K4:L4"/>
    <mergeCell ref="O4:P4"/>
    <mergeCell ref="B23:B24"/>
    <mergeCell ref="C23:C24"/>
    <mergeCell ref="F23:F24"/>
    <mergeCell ref="G23:G24"/>
    <mergeCell ref="K7:P7"/>
    <mergeCell ref="B9:B22"/>
    <mergeCell ref="C9:C22"/>
    <mergeCell ref="F9:F22"/>
    <mergeCell ref="G9:G22"/>
    <mergeCell ref="H7:J7"/>
    <mergeCell ref="F5:G5"/>
    <mergeCell ref="H5:I5"/>
    <mergeCell ref="K5:L5"/>
    <mergeCell ref="N5:O5"/>
    <mergeCell ref="A1:P1"/>
    <mergeCell ref="A2:A5"/>
    <mergeCell ref="B2:D5"/>
    <mergeCell ref="F2:G2"/>
    <mergeCell ref="H2:I2"/>
    <mergeCell ref="K2:L2"/>
    <mergeCell ref="O2:P2"/>
    <mergeCell ref="F3:G3"/>
    <mergeCell ref="H3:I3"/>
    <mergeCell ref="K3:L3"/>
    <mergeCell ref="O3:P3"/>
    <mergeCell ref="F4:G4"/>
  </mergeCell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2024-07-10T02:24:11Z</dcterms:created>
  <dcterms:modified xsi:type="dcterms:W3CDTF">2024-07-10T09:31:06Z</dcterms:modified>
</cp:coreProperties>
</file>