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770  TLZ-455 216 大底统一均价" sheetId="6" r:id="rId1"/>
  </sheets>
  <definedNames>
    <definedName name="_xlnm.Print_Area" localSheetId="0">'770  TLZ-455 216 大底统一均价'!$A$1:$L$95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<sst xmlns="http://schemas.openxmlformats.org/spreadsheetml/2006/main" count="268" uniqueCount="214">
  <si>
    <t>探路者控股集团股份有限公司
鞋品成本核算单</t>
  </si>
  <si>
    <t>设计编号：</t>
  </si>
  <si>
    <t>探路者</t>
  </si>
  <si>
    <t>季节：</t>
  </si>
  <si>
    <t>25FW-770  25SS-770</t>
  </si>
  <si>
    <t>性别:</t>
  </si>
  <si>
    <t>男女款均价</t>
  </si>
  <si>
    <t>鞋图</t>
  </si>
  <si>
    <r>
      <rPr>
        <sz val="10"/>
        <color indexed="8"/>
        <rFont val="宋体"/>
        <charset val="134"/>
      </rPr>
      <t>量产编号</t>
    </r>
    <r>
      <rPr>
        <sz val="10"/>
        <color indexed="8"/>
        <rFont val="Arial"/>
        <charset val="134"/>
      </rPr>
      <t>:</t>
    </r>
    <r>
      <rPr>
        <sz val="10"/>
        <color indexed="8"/>
        <rFont val="宋体"/>
        <charset val="134"/>
      </rPr>
      <t>：</t>
    </r>
  </si>
  <si>
    <t>TLZ-455-1</t>
  </si>
  <si>
    <t>系列：</t>
  </si>
  <si>
    <t>TFAABN91770</t>
  </si>
  <si>
    <t>尺码段:</t>
  </si>
  <si>
    <t>39#-45#</t>
  </si>
  <si>
    <r>
      <rPr>
        <sz val="10"/>
        <color indexed="8"/>
        <rFont val="宋体"/>
        <charset val="134"/>
      </rPr>
      <t>鞋型名称</t>
    </r>
    <r>
      <rPr>
        <sz val="10"/>
        <color indexed="8"/>
        <rFont val="Arial"/>
        <charset val="134"/>
      </rPr>
      <t>:</t>
    </r>
    <r>
      <rPr>
        <sz val="10"/>
        <color indexed="8"/>
        <rFont val="宋体"/>
        <charset val="134"/>
      </rPr>
      <t>：</t>
    </r>
  </si>
  <si>
    <t>Vibram 徒步鞋</t>
  </si>
  <si>
    <t>驻厂开发员:</t>
  </si>
  <si>
    <t>样品码：</t>
  </si>
  <si>
    <t>42#</t>
  </si>
  <si>
    <t>底模编号：</t>
  </si>
  <si>
    <t>HCT-216/s2932</t>
  </si>
  <si>
    <t>开发工厂:</t>
  </si>
  <si>
    <t>大草原</t>
  </si>
  <si>
    <t>报价码：</t>
  </si>
  <si>
    <t>楦头编号：</t>
  </si>
  <si>
    <t>HTC-105L-2</t>
  </si>
  <si>
    <t>小类:</t>
  </si>
  <si>
    <t>男女式徒步鞋</t>
  </si>
  <si>
    <t>报价日期:</t>
  </si>
  <si>
    <t>鞋子结构：</t>
  </si>
  <si>
    <r>
      <rPr>
        <b/>
        <sz val="10"/>
        <color indexed="8"/>
        <rFont val="Arial"/>
        <charset val="134"/>
      </rPr>
      <t>A.</t>
    </r>
    <r>
      <rPr>
        <b/>
        <sz val="10"/>
        <color indexed="8"/>
        <rFont val="宋体"/>
        <charset val="134"/>
      </rPr>
      <t>面部材料</t>
    </r>
  </si>
  <si>
    <t>序号</t>
  </si>
  <si>
    <t>部位名称</t>
  </si>
  <si>
    <t>片数
/双</t>
  </si>
  <si>
    <t>材料/工艺描述</t>
  </si>
  <si>
    <t>颜色描述</t>
  </si>
  <si>
    <t>规格</t>
  </si>
  <si>
    <t>材料单价</t>
  </si>
  <si>
    <t>用量</t>
  </si>
  <si>
    <t>含税成本</t>
  </si>
  <si>
    <t>供应商</t>
  </si>
  <si>
    <t>鞋身外框渐变</t>
  </si>
  <si>
    <t>升华转印</t>
  </si>
  <si>
    <t>PR</t>
  </si>
  <si>
    <t>鞋身外框</t>
  </si>
  <si>
    <t xml:space="preserve">防虹吸77SH640EEF(TDMSN85)网布防脱纱+防虹吸佳积布 </t>
  </si>
  <si>
    <t>48</t>
  </si>
  <si>
    <t xml:space="preserve">百宏
</t>
  </si>
  <si>
    <t>后鞋身</t>
  </si>
  <si>
    <t>百宏</t>
  </si>
  <si>
    <t>鞋舌</t>
  </si>
  <si>
    <t>防虹吸77SH640EEF(TDMSN85)网布上防脱纱+28GT/C</t>
  </si>
  <si>
    <t>鞋身前饰片</t>
  </si>
  <si>
    <t>0.5MM磨砂高低温膜台湾胶</t>
  </si>
  <si>
    <t>鸿锦兴</t>
  </si>
  <si>
    <t>鞋身后饰片</t>
  </si>
  <si>
    <t>挡泥片内外</t>
  </si>
  <si>
    <t xml:space="preserve"> XINGHAOH133纹 0.5MM磨砂高低温膜</t>
  </si>
  <si>
    <t>星豪</t>
  </si>
  <si>
    <t>鞋头垫片</t>
  </si>
  <si>
    <t>防虹吸1.0MM透气革+0.1MM热熔胶膜</t>
  </si>
  <si>
    <t>丰淄</t>
  </si>
  <si>
    <t>挡泥片垫片</t>
  </si>
  <si>
    <t>鞋舌饰片</t>
  </si>
  <si>
    <t>防虹吸1.4MM磨砂PU</t>
  </si>
  <si>
    <t>鞋舌里上</t>
  </si>
  <si>
    <t>防霉抗菌YSY-3403内里布+2MMK360泡棉+28GT/C</t>
  </si>
  <si>
    <t>永顺源</t>
  </si>
  <si>
    <t>领口里</t>
  </si>
  <si>
    <t>袜套外</t>
  </si>
  <si>
    <t>黑灰GORE-TEX防水袜套  $29.01</t>
  </si>
  <si>
    <t>平方米</t>
  </si>
  <si>
    <t xml:space="preserve">GORE TEX </t>
  </si>
  <si>
    <t>袜套内</t>
  </si>
  <si>
    <t>鞋舌里下</t>
  </si>
  <si>
    <t>防水条</t>
  </si>
  <si>
    <t>22MM防水条  $0.96</t>
  </si>
  <si>
    <t>Y</t>
  </si>
  <si>
    <t>防水中底</t>
  </si>
  <si>
    <t>0.6MM PU GASKET $10.57 25年6月新单价11.27</t>
  </si>
  <si>
    <t>旧价62.78，新64.45</t>
  </si>
  <si>
    <t>中底布</t>
  </si>
  <si>
    <t>1.0MM中底丽心布</t>
  </si>
  <si>
    <t>华织</t>
  </si>
  <si>
    <t>鞋眼长纤</t>
  </si>
  <si>
    <t>0.6MM长纤上自粘 防虹吸</t>
  </si>
  <si>
    <t>领口大泡棉</t>
  </si>
  <si>
    <t xml:space="preserve">防虹吸4mmT50泡棉 </t>
  </si>
  <si>
    <t>华庆</t>
  </si>
  <si>
    <t>领口小泡棉</t>
  </si>
  <si>
    <t xml:space="preserve">防虹吸8mmT50泡棉 </t>
  </si>
  <si>
    <t>领口大补强</t>
  </si>
  <si>
    <t>防虹吸1.0MM基布上白胶</t>
  </si>
  <si>
    <t>领口小补强</t>
  </si>
  <si>
    <t>0.6MM细布热熔胶</t>
  </si>
  <si>
    <t>36</t>
  </si>
  <si>
    <t>鞋眼扣补强</t>
  </si>
  <si>
    <t>2mm高发泡上自粘 直裁15mm宽</t>
  </si>
  <si>
    <t>前衬</t>
  </si>
  <si>
    <t>1.0mm防虹吸双面热熔胶</t>
  </si>
  <si>
    <t>100*150/张</t>
  </si>
  <si>
    <t>祥德</t>
  </si>
  <si>
    <t>后衬</t>
  </si>
  <si>
    <t>1.5mm防虹吸双面热熔胶</t>
  </si>
  <si>
    <t>前衬挡布</t>
  </si>
  <si>
    <t>0.6MM 不织布上防虹吸 上自粘</t>
  </si>
  <si>
    <t>后衬挡布</t>
  </si>
  <si>
    <t>中底板</t>
  </si>
  <si>
    <t>2.0mm 脂肪族爆米花冲孔片材+0.6mmruntrouble 中底</t>
  </si>
  <si>
    <t>1.4*1.1/张</t>
  </si>
  <si>
    <t>骑士 旧的0.882</t>
  </si>
  <si>
    <t>鞋眼织带</t>
  </si>
  <si>
    <t>YZ013 10MM双色细纹织带上重浆 防虹吸</t>
  </si>
  <si>
    <t>盈钰</t>
  </si>
  <si>
    <t>鞋口织带</t>
  </si>
  <si>
    <t>YZ013 10MM单色细纹织带上重浆 防虹吸</t>
  </si>
  <si>
    <t>鞋舌织带</t>
  </si>
  <si>
    <t>YZ029 12MM单色细纹织带上重浆 防虹吸 +3M</t>
  </si>
  <si>
    <t>后拉带</t>
  </si>
  <si>
    <t>YZ029 15MM单色细纹织带上重浆 防虹吸 +3M</t>
  </si>
  <si>
    <t>鞋眼扣</t>
  </si>
  <si>
    <t xml:space="preserve">单孔钩扣百佳BJ-556 </t>
  </si>
  <si>
    <t>PCS</t>
  </si>
  <si>
    <t>百佳</t>
  </si>
  <si>
    <r>
      <rPr>
        <b/>
        <sz val="9"/>
        <color indexed="8"/>
        <rFont val="Arial"/>
        <charset val="134"/>
      </rPr>
      <t xml:space="preserve">        [A] </t>
    </r>
    <r>
      <rPr>
        <b/>
        <sz val="9"/>
        <color indexed="8"/>
        <rFont val="宋体"/>
        <charset val="134"/>
      </rPr>
      <t>面部材料成本小计</t>
    </r>
    <r>
      <rPr>
        <b/>
        <sz val="9"/>
        <color indexed="8"/>
        <rFont val="Arial"/>
        <charset val="134"/>
      </rPr>
      <t>:</t>
    </r>
  </si>
  <si>
    <r>
      <rPr>
        <b/>
        <sz val="9"/>
        <color indexed="8"/>
        <rFont val="Arial"/>
        <charset val="134"/>
      </rPr>
      <t>B.</t>
    </r>
    <r>
      <rPr>
        <b/>
        <sz val="9"/>
        <color indexed="8"/>
        <rFont val="宋体"/>
        <charset val="134"/>
      </rPr>
      <t>面部工艺</t>
    </r>
  </si>
  <si>
    <t>鞋舌印刷</t>
  </si>
  <si>
    <t>印压 TOREAD+expert字体</t>
  </si>
  <si>
    <t>挡泥片饰片外</t>
  </si>
  <si>
    <t>印刷GORE-TEX字体 38*5MM</t>
  </si>
  <si>
    <t>挡泥片饰片</t>
  </si>
  <si>
    <t>印刷 挡泥片内外腰后套位置</t>
  </si>
  <si>
    <t>印刷箭头+TOREAD字体+小点点</t>
  </si>
  <si>
    <t>鞋身热压</t>
  </si>
  <si>
    <t>如上黄色颜色片数</t>
  </si>
  <si>
    <t>鞋身热压处理剂</t>
  </si>
  <si>
    <r>
      <rPr>
        <b/>
        <sz val="10"/>
        <color indexed="8"/>
        <rFont val="Arial"/>
        <charset val="134"/>
      </rPr>
      <t>C.</t>
    </r>
    <r>
      <rPr>
        <b/>
        <sz val="10"/>
        <color indexed="8"/>
        <rFont val="宋体"/>
        <charset val="134"/>
      </rPr>
      <t>底部</t>
    </r>
    <r>
      <rPr>
        <b/>
        <sz val="10"/>
        <color indexed="8"/>
        <rFont val="Arial"/>
        <charset val="134"/>
      </rPr>
      <t xml:space="preserve">    </t>
    </r>
  </si>
  <si>
    <t>鞋带</t>
  </si>
  <si>
    <t>4MM单色圆带防虹吸</t>
  </si>
  <si>
    <t>PAIR</t>
  </si>
  <si>
    <t>鞋垫</t>
  </si>
  <si>
    <t>仿羊绒布+转印基础绿色+透气PU硬度:25±2(编号：CT-1057)</t>
  </si>
  <si>
    <t>崇泰 旧4.9</t>
  </si>
  <si>
    <t>中底</t>
  </si>
  <si>
    <t>HCT-216 EVA中底 中底无喷漆</t>
  </si>
  <si>
    <t>义丰</t>
  </si>
  <si>
    <t>大底</t>
  </si>
  <si>
    <t>S2932橡胶大底+黄色Vibram商标（配方MEGAGRIP BR5A) 普通双色43.61 浅色双色45.14</t>
  </si>
  <si>
    <t>Vibram
旧款深色</t>
  </si>
  <si>
    <t>大底组合</t>
  </si>
  <si>
    <t>EVA+EVA，EVA+前片橡胶&amp;后EVA+后片橡组合三个部位</t>
  </si>
  <si>
    <t>大底喷漆</t>
  </si>
  <si>
    <t xml:space="preserve">渐变喷漆+固色 </t>
  </si>
  <si>
    <r>
      <rPr>
        <b/>
        <sz val="10"/>
        <color indexed="8"/>
        <rFont val="Arial"/>
        <charset val="134"/>
      </rPr>
      <t>[C]</t>
    </r>
    <r>
      <rPr>
        <b/>
        <sz val="10"/>
        <color indexed="8"/>
        <rFont val="宋体"/>
        <charset val="134"/>
      </rPr>
      <t>底部成本小计</t>
    </r>
    <r>
      <rPr>
        <b/>
        <sz val="10"/>
        <color indexed="8"/>
        <rFont val="Arial"/>
        <charset val="134"/>
      </rPr>
      <t>:</t>
    </r>
  </si>
  <si>
    <r>
      <rPr>
        <b/>
        <sz val="10"/>
        <color indexed="8"/>
        <rFont val="宋体"/>
        <charset val="134"/>
      </rPr>
      <t>D</t>
    </r>
    <r>
      <rPr>
        <b/>
        <sz val="10"/>
        <color indexed="8"/>
        <rFont val="Arial"/>
        <charset val="134"/>
      </rPr>
      <t>.</t>
    </r>
    <r>
      <rPr>
        <b/>
        <sz val="10"/>
        <color indexed="8"/>
        <rFont val="宋体"/>
        <charset val="134"/>
      </rPr>
      <t>其他物料</t>
    </r>
  </si>
  <si>
    <r>
      <rPr>
        <sz val="9"/>
        <color indexed="8"/>
        <rFont val="宋体"/>
        <charset val="134"/>
      </rPr>
      <t>鞋舌內里</t>
    </r>
    <r>
      <rPr>
        <sz val="9"/>
        <color indexed="8"/>
        <rFont val="Arial"/>
        <charset val="134"/>
      </rPr>
      <t>SIZE</t>
    </r>
    <r>
      <rPr>
        <sz val="9"/>
        <color indexed="8"/>
        <rFont val="宋体"/>
        <charset val="134"/>
      </rPr>
      <t>标</t>
    </r>
  </si>
  <si>
    <r>
      <rPr>
        <sz val="9"/>
        <color indexed="8"/>
        <rFont val="宋体"/>
        <charset val="134"/>
      </rPr>
      <t>白</t>
    </r>
    <r>
      <rPr>
        <sz val="9"/>
        <color indexed="8"/>
        <rFont val="Arial"/>
        <charset val="134"/>
      </rPr>
      <t>/</t>
    </r>
    <r>
      <rPr>
        <sz val="9"/>
        <color indexed="8"/>
        <rFont val="宋体"/>
        <charset val="134"/>
      </rPr>
      <t>黑</t>
    </r>
  </si>
  <si>
    <t>双</t>
  </si>
  <si>
    <t>宝绅</t>
  </si>
  <si>
    <t>鞋撑</t>
  </si>
  <si>
    <t>车线</t>
  </si>
  <si>
    <t>高士</t>
  </si>
  <si>
    <t>粘剂/处理剂</t>
  </si>
  <si>
    <t>包装</t>
  </si>
  <si>
    <r>
      <rPr>
        <b/>
        <sz val="10"/>
        <color indexed="8"/>
        <rFont val="Arial"/>
        <charset val="134"/>
      </rPr>
      <t xml:space="preserve">[D] </t>
    </r>
    <r>
      <rPr>
        <b/>
        <sz val="10"/>
        <color indexed="8"/>
        <rFont val="宋体"/>
        <charset val="134"/>
      </rPr>
      <t>其他材料成本小计</t>
    </r>
    <r>
      <rPr>
        <b/>
        <sz val="10"/>
        <color indexed="8"/>
        <rFont val="Arial"/>
        <charset val="134"/>
      </rPr>
      <t xml:space="preserve"> :</t>
    </r>
  </si>
  <si>
    <t>E.模工字具</t>
  </si>
  <si>
    <t>数量</t>
  </si>
  <si>
    <t>单价</t>
  </si>
  <si>
    <t>总费用</t>
  </si>
  <si>
    <t>订单双数</t>
  </si>
  <si>
    <t>每双单价</t>
  </si>
  <si>
    <t>刀模</t>
  </si>
  <si>
    <t>36-46码无半码共11个号码</t>
  </si>
  <si>
    <t>楦头</t>
  </si>
  <si>
    <t>旧楦头</t>
  </si>
  <si>
    <t>大底橡胶模具</t>
  </si>
  <si>
    <t>大底EVA模具</t>
  </si>
  <si>
    <t>立体挂钉模具</t>
  </si>
  <si>
    <t>鞋面网版</t>
  </si>
  <si>
    <r>
      <rPr>
        <b/>
        <sz val="10"/>
        <rFont val="Arial"/>
        <charset val="134"/>
      </rPr>
      <t xml:space="preserve">[D] </t>
    </r>
    <r>
      <rPr>
        <b/>
        <sz val="10"/>
        <rFont val="宋体"/>
        <charset val="134"/>
      </rPr>
      <t>其他材料成本小计</t>
    </r>
    <r>
      <rPr>
        <b/>
        <sz val="10"/>
        <rFont val="Arial"/>
        <charset val="134"/>
      </rPr>
      <t xml:space="preserve"> :</t>
    </r>
  </si>
  <si>
    <t>旧款</t>
  </si>
  <si>
    <t>F. LOP</t>
  </si>
  <si>
    <t>直接人工</t>
  </si>
  <si>
    <t>部门</t>
  </si>
  <si>
    <t>直接人工配置</t>
  </si>
  <si>
    <t>每小时产能</t>
  </si>
  <si>
    <t>小时工资</t>
  </si>
  <si>
    <t>裁断/准备</t>
  </si>
  <si>
    <t>针车</t>
  </si>
  <si>
    <t>Gore 袜套生产</t>
  </si>
  <si>
    <t>成型</t>
  </si>
  <si>
    <t>水电房租</t>
  </si>
  <si>
    <t>房租 水电 杂费</t>
  </si>
  <si>
    <t>管理费</t>
  </si>
  <si>
    <t>管理成本+开发人工成本+技转人工成本</t>
  </si>
  <si>
    <t>机器办公折旧</t>
  </si>
  <si>
    <t>毛利润</t>
  </si>
  <si>
    <t>总价格不含利润单价：</t>
  </si>
  <si>
    <r>
      <rPr>
        <sz val="9"/>
        <color rgb="FF000000"/>
        <rFont val="宋体"/>
        <charset val="134"/>
      </rPr>
      <t>利润</t>
    </r>
    <r>
      <rPr>
        <sz val="9"/>
        <color rgb="FF000000"/>
        <rFont val="Arial"/>
        <charset val="134"/>
      </rPr>
      <t>%</t>
    </r>
    <r>
      <rPr>
        <sz val="9"/>
        <color rgb="FF000000"/>
        <rFont val="宋体"/>
        <charset val="134"/>
      </rPr>
      <t>比</t>
    </r>
  </si>
  <si>
    <r>
      <rPr>
        <sz val="9"/>
        <color indexed="8"/>
        <rFont val="宋体"/>
        <charset val="134"/>
      </rPr>
      <t>LOP</t>
    </r>
    <r>
      <rPr>
        <sz val="10"/>
        <color indexed="8"/>
        <rFont val="宋体"/>
        <charset val="134"/>
      </rPr>
      <t>总计：</t>
    </r>
  </si>
  <si>
    <r>
      <rPr>
        <b/>
        <sz val="10"/>
        <color indexed="8"/>
        <rFont val="Arial"/>
        <charset val="134"/>
      </rPr>
      <t>[E].</t>
    </r>
    <r>
      <rPr>
        <b/>
        <sz val="10"/>
        <color indexed="8"/>
        <rFont val="宋体"/>
        <charset val="134"/>
      </rPr>
      <t>加工费用小计：</t>
    </r>
  </si>
  <si>
    <r>
      <rPr>
        <b/>
        <sz val="10"/>
        <color theme="1"/>
        <rFont val="Arial"/>
        <charset val="134"/>
      </rPr>
      <t>G.</t>
    </r>
    <r>
      <rPr>
        <b/>
        <sz val="10"/>
        <color rgb="FF000000"/>
        <rFont val="宋体"/>
        <charset val="134"/>
      </rPr>
      <t>运费计算</t>
    </r>
  </si>
  <si>
    <t>运费：</t>
  </si>
  <si>
    <r>
      <rPr>
        <b/>
        <sz val="10"/>
        <color theme="1"/>
        <rFont val="Arial"/>
        <charset val="134"/>
      </rPr>
      <t>H.</t>
    </r>
    <r>
      <rPr>
        <b/>
        <sz val="10"/>
        <color rgb="FF000000"/>
        <rFont val="宋体"/>
        <charset val="134"/>
      </rPr>
      <t>开发费用</t>
    </r>
  </si>
  <si>
    <t>开发费： 材料外协制做费+工艺模具制具费</t>
  </si>
  <si>
    <r>
      <rPr>
        <b/>
        <sz val="10"/>
        <color theme="1"/>
        <rFont val="Arial"/>
        <charset val="134"/>
      </rPr>
      <t>I</t>
    </r>
    <r>
      <rPr>
        <sz val="9"/>
        <color rgb="FF000000"/>
        <rFont val="宋体"/>
        <charset val="134"/>
      </rPr>
      <t>，税</t>
    </r>
    <r>
      <rPr>
        <sz val="9"/>
        <color rgb="FF000000"/>
        <rFont val="Arial"/>
        <charset val="134"/>
      </rPr>
      <t>8%</t>
    </r>
  </si>
  <si>
    <t>最终含税成本</t>
  </si>
  <si>
    <t>最终议价</t>
  </si>
  <si>
    <t>目标价</t>
  </si>
  <si>
    <t>袜套涨价</t>
  </si>
  <si>
    <t>有后鞋身</t>
  </si>
  <si>
    <t>GORE TEX加</t>
  </si>
  <si>
    <t>利润加</t>
  </si>
  <si>
    <t>税加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</si>
</sst>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_);[Red]\([$$-409]#,##0.00\)"/>
    <numFmt numFmtId="177" formatCode="_ \¥* #,##0.00_ ;_ \¥* \-#,##0.00_ ;_ \¥* &quot;-&quot;??_ ;_ @_ "/>
    <numFmt numFmtId="178" formatCode="\$0.00"/>
    <numFmt numFmtId="179" formatCode="0.0000"/>
    <numFmt numFmtId="180" formatCode="\¥#,##0.00_);[Red]\(\¥#,##0.00\)"/>
    <numFmt numFmtId="181" formatCode="yyyy/m/d;@"/>
    <numFmt numFmtId="182" formatCode="0.00_);[Red]\(0.00\)"/>
    <numFmt numFmtId="183" formatCode="#,##0_);[Red]\(#,##0\)"/>
    <numFmt numFmtId="184" formatCode="0_);[Red]\(0\)"/>
    <numFmt numFmtId="185" formatCode="0.00_ "/>
    <numFmt numFmtId="186" formatCode="#,##0.000_);[Red]\(#,##0.000\)"/>
    <numFmt numFmtId="187" formatCode="_ * #,##0.0000_ ;_ * \-#,##0.0000_ ;_ * &quot;-&quot;????_ ;_ @_ "/>
    <numFmt numFmtId="188" formatCode="#,##0.00_);[Red]\(#,##0.00\)"/>
    <numFmt numFmtId="189" formatCode="0.0000_ "/>
    <numFmt numFmtId="190" formatCode="&quot;￥&quot;#,##0.00_);[Red]\(&quot;￥&quot;#,##0.00\)"/>
    <numFmt numFmtId="191" formatCode="0.0000%"/>
  </numFmts>
  <fonts count="56"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9"/>
      <name val="宋体"/>
      <charset val="134"/>
    </font>
    <font>
      <b/>
      <sz val="19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宋体"/>
      <charset val="134"/>
    </font>
    <font>
      <b/>
      <sz val="10"/>
      <color indexed="8"/>
      <name val="Arial"/>
      <charset val="134"/>
    </font>
    <font>
      <sz val="9"/>
      <color indexed="8"/>
      <name val="Arial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name val="Arial"/>
      <charset val="134"/>
    </font>
    <font>
      <b/>
      <sz val="9"/>
      <color indexed="8"/>
      <name val="Arial"/>
      <charset val="134"/>
    </font>
    <font>
      <sz val="9"/>
      <name val="新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0"/>
      <name val="Arial"/>
      <charset val="134"/>
    </font>
    <font>
      <sz val="9"/>
      <color rgb="FFFF0000"/>
      <name val="Arial"/>
      <charset val="134"/>
    </font>
    <font>
      <b/>
      <sz val="10"/>
      <color theme="1"/>
      <name val="Arial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돋움"/>
      <charset val="134"/>
    </font>
    <font>
      <sz val="12"/>
      <name val="新細明體"/>
      <charset val="134"/>
    </font>
    <font>
      <sz val="11"/>
      <name val="宋体"/>
      <charset val="134"/>
    </font>
    <font>
      <sz val="10"/>
      <name val="MS Sans Serif"/>
      <charset val="134"/>
    </font>
    <font>
      <b/>
      <sz val="9"/>
      <color indexed="8"/>
      <name val="宋体"/>
      <charset val="134"/>
    </font>
    <font>
      <sz val="9"/>
      <color rgb="FF00000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176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6" borderId="4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0" borderId="46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48" applyNumberFormat="0" applyAlignment="0" applyProtection="0">
      <alignment vertical="center"/>
    </xf>
    <xf numFmtId="0" fontId="39" fillId="8" borderId="49" applyNumberFormat="0" applyAlignment="0" applyProtection="0">
      <alignment vertical="center"/>
    </xf>
    <xf numFmtId="0" fontId="40" fillId="8" borderId="48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43" fillId="0" borderId="52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6" fontId="49" fillId="0" borderId="0"/>
    <xf numFmtId="176" fontId="50" fillId="0" borderId="0"/>
    <xf numFmtId="176" fontId="29" fillId="0" borderId="0">
      <alignment vertical="center"/>
    </xf>
    <xf numFmtId="176" fontId="51" fillId="0" borderId="0"/>
    <xf numFmtId="176" fontId="1" fillId="0" borderId="0">
      <alignment vertical="center"/>
    </xf>
    <xf numFmtId="176" fontId="29" fillId="0" borderId="0">
      <alignment vertical="center"/>
    </xf>
    <xf numFmtId="176" fontId="52" fillId="0" borderId="0"/>
    <xf numFmtId="176" fontId="53" fillId="0" borderId="0"/>
    <xf numFmtId="177" fontId="1" fillId="0" borderId="0" applyFont="0" applyFill="0" applyBorder="0" applyAlignment="0" applyProtection="0">
      <alignment vertical="center"/>
    </xf>
    <xf numFmtId="176" fontId="53" fillId="0" borderId="0"/>
    <xf numFmtId="176" fontId="51" fillId="0" borderId="0"/>
    <xf numFmtId="176" fontId="29" fillId="0" borderId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50" fillId="0" borderId="0"/>
    <xf numFmtId="176" fontId="1" fillId="0" borderId="0">
      <alignment vertical="center"/>
    </xf>
    <xf numFmtId="176" fontId="1" fillId="0" borderId="0"/>
    <xf numFmtId="177" fontId="1" fillId="0" borderId="0" applyFont="0" applyFill="0" applyBorder="0" applyAlignment="0" applyProtection="0">
      <alignment vertical="center"/>
    </xf>
  </cellStyleXfs>
  <cellXfs count="287">
    <xf numFmtId="176" fontId="0" fillId="0" borderId="0" xfId="0">
      <alignment vertical="center"/>
    </xf>
    <xf numFmtId="176" fontId="1" fillId="0" borderId="0" xfId="0" applyFont="1" applyFill="1">
      <alignment vertical="center"/>
    </xf>
    <xf numFmtId="176" fontId="1" fillId="0" borderId="0" xfId="0" applyFont="1">
      <alignment vertical="center"/>
    </xf>
    <xf numFmtId="176" fontId="0" fillId="0" borderId="0" xfId="0" applyFill="1">
      <alignment vertical="center"/>
    </xf>
    <xf numFmtId="176" fontId="0" fillId="0" borderId="0" xfId="0" applyNumberFormat="1" applyFont="1" applyFill="1" applyAlignment="1">
      <alignment vertical="center"/>
    </xf>
    <xf numFmtId="176" fontId="2" fillId="0" borderId="0" xfId="0" applyFont="1">
      <alignment vertical="center"/>
    </xf>
    <xf numFmtId="176" fontId="3" fillId="0" borderId="1" xfId="59" applyFont="1" applyFill="1" applyBorder="1" applyAlignment="1">
      <alignment horizontal="center" vertical="center" wrapText="1"/>
    </xf>
    <xf numFmtId="176" fontId="4" fillId="0" borderId="1" xfId="59" applyFont="1" applyFill="1" applyBorder="1" applyAlignment="1">
      <alignment horizontal="center" vertical="center" wrapText="1"/>
    </xf>
    <xf numFmtId="176" fontId="4" fillId="0" borderId="1" xfId="59" applyFont="1" applyFill="1" applyBorder="1" applyAlignment="1">
      <alignment horizontal="left" vertical="center" wrapText="1"/>
    </xf>
    <xf numFmtId="176" fontId="5" fillId="0" borderId="2" xfId="59" applyFont="1" applyFill="1" applyBorder="1" applyAlignment="1">
      <alignment horizontal="left" vertical="center"/>
    </xf>
    <xf numFmtId="176" fontId="5" fillId="0" borderId="3" xfId="59" applyFont="1" applyFill="1" applyBorder="1" applyAlignment="1">
      <alignment horizontal="left" vertical="center"/>
    </xf>
    <xf numFmtId="176" fontId="5" fillId="0" borderId="4" xfId="57" applyFont="1" applyFill="1" applyBorder="1" applyAlignment="1">
      <alignment horizontal="left" vertical="center"/>
    </xf>
    <xf numFmtId="176" fontId="5" fillId="0" borderId="5" xfId="59" applyFont="1" applyFill="1" applyBorder="1" applyAlignment="1">
      <alignment horizontal="center" vertical="center" wrapText="1"/>
    </xf>
    <xf numFmtId="178" fontId="6" fillId="0" borderId="4" xfId="59" applyNumberFormat="1" applyFont="1" applyFill="1" applyBorder="1" applyAlignment="1">
      <alignment horizontal="left" vertical="center" wrapText="1"/>
    </xf>
    <xf numFmtId="178" fontId="7" fillId="0" borderId="4" xfId="59" applyNumberFormat="1" applyFont="1" applyFill="1" applyBorder="1" applyAlignment="1">
      <alignment horizontal="left" vertical="center" wrapText="1"/>
    </xf>
    <xf numFmtId="178" fontId="7" fillId="0" borderId="3" xfId="59" applyNumberFormat="1" applyFont="1" applyFill="1" applyBorder="1" applyAlignment="1">
      <alignment horizontal="left" vertical="center" wrapText="1"/>
    </xf>
    <xf numFmtId="179" fontId="5" fillId="0" borderId="5" xfId="59" applyNumberFormat="1" applyFont="1" applyFill="1" applyBorder="1" applyAlignment="1">
      <alignment horizontal="left" vertical="center" wrapText="1"/>
    </xf>
    <xf numFmtId="179" fontId="5" fillId="0" borderId="6" xfId="59" applyNumberFormat="1" applyFont="1" applyFill="1" applyBorder="1" applyAlignment="1">
      <alignment horizontal="left" vertical="center" wrapText="1"/>
    </xf>
    <xf numFmtId="179" fontId="5" fillId="0" borderId="3" xfId="59" applyNumberFormat="1" applyFont="1" applyFill="1" applyBorder="1" applyAlignment="1">
      <alignment horizontal="left" vertical="center" wrapText="1"/>
    </xf>
    <xf numFmtId="180" fontId="8" fillId="0" borderId="7" xfId="59" applyNumberFormat="1" applyFont="1" applyFill="1" applyBorder="1" applyAlignment="1">
      <alignment horizontal="center" vertical="center" wrapText="1"/>
    </xf>
    <xf numFmtId="180" fontId="9" fillId="0" borderId="8" xfId="59" applyNumberFormat="1" applyFont="1" applyFill="1" applyBorder="1" applyAlignment="1">
      <alignment horizontal="center" vertical="center" wrapText="1"/>
    </xf>
    <xf numFmtId="176" fontId="5" fillId="0" borderId="9" xfId="59" applyFont="1" applyFill="1" applyBorder="1" applyAlignment="1">
      <alignment horizontal="left" vertical="center"/>
    </xf>
    <xf numFmtId="176" fontId="5" fillId="0" borderId="10" xfId="59" applyFont="1" applyFill="1" applyBorder="1" applyAlignment="1">
      <alignment horizontal="left" vertical="center"/>
    </xf>
    <xf numFmtId="176" fontId="5" fillId="0" borderId="11" xfId="57" applyFont="1" applyFill="1" applyBorder="1" applyAlignment="1">
      <alignment horizontal="left" vertical="center"/>
    </xf>
    <xf numFmtId="176" fontId="5" fillId="0" borderId="12" xfId="59" applyFont="1" applyFill="1" applyBorder="1" applyAlignment="1">
      <alignment horizontal="center" vertical="center" wrapText="1"/>
    </xf>
    <xf numFmtId="178" fontId="5" fillId="0" borderId="11" xfId="59" applyNumberFormat="1" applyFont="1" applyFill="1" applyBorder="1" applyAlignment="1">
      <alignment horizontal="left" vertical="center" wrapText="1"/>
    </xf>
    <xf numFmtId="178" fontId="7" fillId="0" borderId="11" xfId="59" applyNumberFormat="1" applyFont="1" applyFill="1" applyBorder="1" applyAlignment="1">
      <alignment horizontal="left" vertical="center" wrapText="1"/>
    </xf>
    <xf numFmtId="178" fontId="7" fillId="0" borderId="10" xfId="59" applyNumberFormat="1" applyFont="1" applyFill="1" applyBorder="1" applyAlignment="1">
      <alignment horizontal="left" vertical="center" wrapText="1"/>
    </xf>
    <xf numFmtId="179" fontId="5" fillId="0" borderId="12" xfId="59" applyNumberFormat="1" applyFont="1" applyFill="1" applyBorder="1" applyAlignment="1">
      <alignment horizontal="left" vertical="center" wrapText="1"/>
    </xf>
    <xf numFmtId="179" fontId="5" fillId="0" borderId="13" xfId="59" applyNumberFormat="1" applyFont="1" applyFill="1" applyBorder="1" applyAlignment="1">
      <alignment horizontal="left" vertical="center" wrapText="1"/>
    </xf>
    <xf numFmtId="179" fontId="5" fillId="0" borderId="10" xfId="59" applyNumberFormat="1" applyFont="1" applyFill="1" applyBorder="1" applyAlignment="1">
      <alignment horizontal="left" vertical="center" wrapText="1"/>
    </xf>
    <xf numFmtId="180" fontId="9" fillId="0" borderId="14" xfId="59" applyNumberFormat="1" applyFont="1" applyFill="1" applyBorder="1" applyAlignment="1">
      <alignment horizontal="center" vertical="center" wrapText="1"/>
    </xf>
    <xf numFmtId="180" fontId="9" fillId="0" borderId="15" xfId="59" applyNumberFormat="1" applyFont="1" applyFill="1" applyBorder="1" applyAlignment="1">
      <alignment horizontal="center" vertical="center" wrapText="1"/>
    </xf>
    <xf numFmtId="176" fontId="5" fillId="0" borderId="12" xfId="59" applyFont="1" applyFill="1" applyBorder="1" applyAlignment="1">
      <alignment horizontal="left" vertical="center" wrapText="1"/>
    </xf>
    <xf numFmtId="181" fontId="5" fillId="0" borderId="13" xfId="59" applyNumberFormat="1" applyFont="1" applyFill="1" applyBorder="1" applyAlignment="1">
      <alignment horizontal="left" vertical="center" wrapText="1"/>
    </xf>
    <xf numFmtId="181" fontId="5" fillId="0" borderId="10" xfId="59" applyNumberFormat="1" applyFont="1" applyFill="1" applyBorder="1" applyAlignment="1">
      <alignment horizontal="left" vertical="center" wrapText="1"/>
    </xf>
    <xf numFmtId="176" fontId="5" fillId="0" borderId="16" xfId="59" applyFont="1" applyFill="1" applyBorder="1" applyAlignment="1">
      <alignment horizontal="left" vertical="center"/>
    </xf>
    <xf numFmtId="176" fontId="5" fillId="0" borderId="17" xfId="59" applyFont="1" applyFill="1" applyBorder="1" applyAlignment="1">
      <alignment horizontal="left" vertical="center"/>
    </xf>
    <xf numFmtId="176" fontId="5" fillId="0" borderId="18" xfId="59" applyFont="1" applyFill="1" applyBorder="1" applyAlignment="1">
      <alignment horizontal="left" vertical="center"/>
    </xf>
    <xf numFmtId="176" fontId="5" fillId="0" borderId="19" xfId="59" applyFont="1" applyFill="1" applyBorder="1" applyAlignment="1">
      <alignment horizontal="center" vertical="center" wrapText="1"/>
    </xf>
    <xf numFmtId="178" fontId="5" fillId="0" borderId="18" xfId="59" applyNumberFormat="1" applyFont="1" applyFill="1" applyBorder="1" applyAlignment="1">
      <alignment horizontal="left" vertical="center" wrapText="1"/>
    </xf>
    <xf numFmtId="178" fontId="7" fillId="0" borderId="18" xfId="59" applyNumberFormat="1" applyFont="1" applyFill="1" applyBorder="1" applyAlignment="1">
      <alignment horizontal="left" vertical="center" wrapText="1"/>
    </xf>
    <xf numFmtId="178" fontId="7" fillId="0" borderId="17" xfId="59" applyNumberFormat="1" applyFont="1" applyFill="1" applyBorder="1" applyAlignment="1">
      <alignment horizontal="left" vertical="center" wrapText="1"/>
    </xf>
    <xf numFmtId="1" fontId="5" fillId="0" borderId="19" xfId="59" applyNumberFormat="1" applyFont="1" applyFill="1" applyBorder="1" applyAlignment="1">
      <alignment horizontal="left" vertical="center" wrapText="1"/>
    </xf>
    <xf numFmtId="179" fontId="5" fillId="0" borderId="20" xfId="59" applyNumberFormat="1" applyFont="1" applyFill="1" applyBorder="1" applyAlignment="1">
      <alignment horizontal="left" vertical="center" wrapText="1"/>
    </xf>
    <xf numFmtId="179" fontId="5" fillId="0" borderId="17" xfId="59" applyNumberFormat="1" applyFont="1" applyFill="1" applyBorder="1" applyAlignment="1">
      <alignment horizontal="left" vertical="center" wrapText="1"/>
    </xf>
    <xf numFmtId="176" fontId="9" fillId="2" borderId="21" xfId="60" applyFont="1" applyFill="1" applyBorder="1" applyAlignment="1">
      <alignment horizontal="center" vertical="center"/>
    </xf>
    <xf numFmtId="176" fontId="9" fillId="2" borderId="5" xfId="60" applyFont="1" applyFill="1" applyBorder="1" applyAlignment="1">
      <alignment horizontal="center" vertical="center"/>
    </xf>
    <xf numFmtId="180" fontId="9" fillId="2" borderId="5" xfId="60" applyNumberFormat="1" applyFont="1" applyFill="1" applyBorder="1" applyAlignment="1">
      <alignment horizontal="center" vertical="center"/>
    </xf>
    <xf numFmtId="182" fontId="9" fillId="2" borderId="5" xfId="60" applyNumberFormat="1" applyFont="1" applyFill="1" applyBorder="1" applyAlignment="1">
      <alignment horizontal="center" vertical="center"/>
    </xf>
    <xf numFmtId="176" fontId="9" fillId="2" borderId="22" xfId="60" applyFont="1" applyFill="1" applyBorder="1" applyAlignment="1">
      <alignment horizontal="center" vertical="center"/>
    </xf>
    <xf numFmtId="176" fontId="8" fillId="0" borderId="23" xfId="50" applyFont="1" applyFill="1" applyBorder="1" applyAlignment="1">
      <alignment horizontal="center" vertical="center" wrapText="1"/>
    </xf>
    <xf numFmtId="176" fontId="8" fillId="0" borderId="12" xfId="50" applyFont="1" applyFill="1" applyBorder="1" applyAlignment="1">
      <alignment horizontal="center" vertical="center" wrapText="1"/>
    </xf>
    <xf numFmtId="176" fontId="0" fillId="0" borderId="12" xfId="0" applyBorder="1" applyAlignment="1">
      <alignment horizontal="center" vertical="center" wrapText="1"/>
    </xf>
    <xf numFmtId="176" fontId="8" fillId="0" borderId="12" xfId="60" applyFont="1" applyFill="1" applyBorder="1" applyAlignment="1">
      <alignment horizontal="center" vertical="center" wrapText="1"/>
    </xf>
    <xf numFmtId="180" fontId="8" fillId="0" borderId="12" xfId="60" applyNumberFormat="1" applyFont="1" applyFill="1" applyBorder="1" applyAlignment="1">
      <alignment horizontal="center" vertical="center" wrapText="1"/>
    </xf>
    <xf numFmtId="182" fontId="8" fillId="3" borderId="12" xfId="60" applyNumberFormat="1" applyFont="1" applyFill="1" applyBorder="1" applyAlignment="1">
      <alignment horizontal="center" vertical="center" wrapText="1"/>
    </xf>
    <xf numFmtId="176" fontId="8" fillId="0" borderId="24" xfId="60" applyFont="1" applyFill="1" applyBorder="1" applyAlignment="1">
      <alignment horizontal="center" vertical="center" wrapText="1"/>
    </xf>
    <xf numFmtId="183" fontId="10" fillId="0" borderId="23" xfId="60" applyNumberFormat="1" applyFont="1" applyFill="1" applyBorder="1" applyAlignment="1">
      <alignment horizontal="center" vertical="center"/>
    </xf>
    <xf numFmtId="176" fontId="11" fillId="0" borderId="12" xfId="61" applyFont="1" applyFill="1" applyBorder="1" applyAlignment="1">
      <alignment horizontal="center" vertical="center"/>
    </xf>
    <xf numFmtId="184" fontId="12" fillId="0" borderId="12" xfId="50" applyNumberFormat="1" applyFont="1" applyFill="1" applyBorder="1" applyAlignment="1">
      <alignment horizontal="center" vertical="center" shrinkToFit="1"/>
    </xf>
    <xf numFmtId="176" fontId="11" fillId="0" borderId="12" xfId="64" applyFont="1" applyFill="1" applyBorder="1" applyAlignment="1">
      <alignment vertical="center" wrapText="1"/>
    </xf>
    <xf numFmtId="176" fontId="0" fillId="0" borderId="12" xfId="0" applyBorder="1" applyAlignment="1">
      <alignment vertical="center" wrapText="1"/>
    </xf>
    <xf numFmtId="185" fontId="11" fillId="0" borderId="12" xfId="52" applyNumberFormat="1" applyFont="1" applyBorder="1" applyAlignment="1">
      <alignment horizontal="center" vertical="center"/>
    </xf>
    <xf numFmtId="49" fontId="13" fillId="0" borderId="12" xfId="52" applyNumberFormat="1" applyFont="1" applyBorder="1" applyAlignment="1">
      <alignment horizontal="center" vertical="center"/>
    </xf>
    <xf numFmtId="186" fontId="11" fillId="0" borderId="12" xfId="52" applyNumberFormat="1" applyFont="1" applyBorder="1" applyAlignment="1">
      <alignment horizontal="center" vertical="center"/>
    </xf>
    <xf numFmtId="187" fontId="13" fillId="0" borderId="12" xfId="52" applyNumberFormat="1" applyFont="1" applyBorder="1" applyAlignment="1">
      <alignment horizontal="center" vertical="center"/>
    </xf>
    <xf numFmtId="176" fontId="12" fillId="0" borderId="24" xfId="56" applyFont="1" applyFill="1" applyBorder="1" applyAlignment="1">
      <alignment horizontal="center" vertical="center" shrinkToFit="1"/>
    </xf>
    <xf numFmtId="184" fontId="12" fillId="3" borderId="12" xfId="50" applyNumberFormat="1" applyFont="1" applyFill="1" applyBorder="1" applyAlignment="1">
      <alignment horizontal="center" vertical="center" shrinkToFit="1"/>
    </xf>
    <xf numFmtId="176" fontId="11" fillId="0" borderId="20" xfId="64" applyFont="1" applyFill="1" applyBorder="1" applyAlignment="1">
      <alignment horizontal="center" vertical="center" wrapText="1"/>
    </xf>
    <xf numFmtId="176" fontId="11" fillId="0" borderId="18" xfId="64" applyFont="1" applyFill="1" applyBorder="1" applyAlignment="1">
      <alignment horizontal="center" vertical="center" wrapText="1"/>
    </xf>
    <xf numFmtId="176" fontId="11" fillId="0" borderId="17" xfId="64" applyFont="1" applyFill="1" applyBorder="1" applyAlignment="1">
      <alignment horizontal="center" vertical="center" wrapText="1"/>
    </xf>
    <xf numFmtId="185" fontId="13" fillId="0" borderId="12" xfId="52" applyNumberFormat="1" applyFont="1" applyBorder="1" applyAlignment="1">
      <alignment horizontal="center" vertical="center"/>
    </xf>
    <xf numFmtId="49" fontId="11" fillId="0" borderId="12" xfId="52" applyNumberFormat="1" applyFont="1" applyBorder="1" applyAlignment="1">
      <alignment horizontal="center" vertical="center"/>
    </xf>
    <xf numFmtId="176" fontId="12" fillId="0" borderId="24" xfId="56" applyFont="1" applyFill="1" applyBorder="1" applyAlignment="1">
      <alignment horizontal="center" vertical="center" wrapText="1" shrinkToFit="1"/>
    </xf>
    <xf numFmtId="176" fontId="11" fillId="0" borderId="25" xfId="64" applyFont="1" applyFill="1" applyBorder="1" applyAlignment="1">
      <alignment horizontal="center" vertical="center" wrapText="1"/>
    </xf>
    <xf numFmtId="176" fontId="11" fillId="0" borderId="26" xfId="64" applyFont="1" applyFill="1" applyBorder="1" applyAlignment="1">
      <alignment horizontal="center" vertical="center" wrapText="1"/>
    </xf>
    <xf numFmtId="176" fontId="11" fillId="0" borderId="27" xfId="64" applyFont="1" applyFill="1" applyBorder="1" applyAlignment="1">
      <alignment horizontal="center" vertical="center" wrapText="1"/>
    </xf>
    <xf numFmtId="176" fontId="11" fillId="0" borderId="12" xfId="64" applyFont="1" applyFill="1" applyBorder="1" applyAlignment="1">
      <alignment vertical="center"/>
    </xf>
    <xf numFmtId="176" fontId="0" fillId="0" borderId="12" xfId="0" applyBorder="1" applyAlignment="1">
      <alignment vertical="center"/>
    </xf>
    <xf numFmtId="176" fontId="1" fillId="0" borderId="12" xfId="0" applyFont="1" applyBorder="1" applyAlignment="1">
      <alignment vertical="center"/>
    </xf>
    <xf numFmtId="184" fontId="14" fillId="0" borderId="12" xfId="50" applyNumberFormat="1" applyFont="1" applyFill="1" applyBorder="1" applyAlignment="1">
      <alignment horizontal="center" vertical="center" shrinkToFit="1"/>
    </xf>
    <xf numFmtId="176" fontId="11" fillId="0" borderId="12" xfId="52" applyFont="1" applyFill="1" applyBorder="1" applyAlignment="1">
      <alignment vertical="center" wrapText="1"/>
    </xf>
    <xf numFmtId="176" fontId="1" fillId="0" borderId="12" xfId="0" applyFont="1" applyFill="1" applyBorder="1" applyAlignment="1">
      <alignment vertical="center"/>
    </xf>
    <xf numFmtId="185" fontId="11" fillId="0" borderId="12" xfId="52" applyNumberFormat="1" applyFont="1" applyFill="1" applyBorder="1" applyAlignment="1">
      <alignment horizontal="center" vertical="center"/>
    </xf>
    <xf numFmtId="49" fontId="11" fillId="0" borderId="12" xfId="52" applyNumberFormat="1" applyFont="1" applyFill="1" applyBorder="1" applyAlignment="1">
      <alignment horizontal="center" vertical="center"/>
    </xf>
    <xf numFmtId="186" fontId="11" fillId="0" borderId="12" xfId="52" applyNumberFormat="1" applyFont="1" applyFill="1" applyBorder="1" applyAlignment="1">
      <alignment horizontal="center" vertical="center"/>
    </xf>
    <xf numFmtId="176" fontId="14" fillId="0" borderId="24" xfId="56" applyFont="1" applyFill="1" applyBorder="1" applyAlignment="1">
      <alignment horizontal="center" vertical="center" shrinkToFit="1"/>
    </xf>
    <xf numFmtId="176" fontId="1" fillId="0" borderId="12" xfId="0" applyNumberFormat="1" applyFont="1" applyFill="1" applyBorder="1" applyAlignment="1">
      <alignment vertical="center"/>
    </xf>
    <xf numFmtId="185" fontId="15" fillId="3" borderId="12" xfId="52" applyNumberFormat="1" applyFont="1" applyFill="1" applyBorder="1" applyAlignment="1">
      <alignment horizontal="center" vertical="center"/>
    </xf>
    <xf numFmtId="49" fontId="13" fillId="0" borderId="12" xfId="52" applyNumberFormat="1" applyFont="1" applyFill="1" applyBorder="1" applyAlignment="1">
      <alignment horizontal="center" vertical="center"/>
    </xf>
    <xf numFmtId="186" fontId="13" fillId="0" borderId="12" xfId="52" applyNumberFormat="1" applyFont="1" applyFill="1" applyBorder="1" applyAlignment="1">
      <alignment horizontal="center" vertical="center"/>
    </xf>
    <xf numFmtId="176" fontId="16" fillId="0" borderId="24" xfId="56" applyFont="1" applyFill="1" applyBorder="1" applyAlignment="1">
      <alignment horizontal="center" vertical="center" shrinkToFit="1"/>
    </xf>
    <xf numFmtId="176" fontId="11" fillId="0" borderId="12" xfId="52" applyFont="1" applyBorder="1" applyAlignment="1">
      <alignment vertical="center" wrapText="1"/>
    </xf>
    <xf numFmtId="186" fontId="13" fillId="0" borderId="12" xfId="52" applyNumberFormat="1" applyFont="1" applyBorder="1" applyAlignment="1">
      <alignment horizontal="center" vertical="center"/>
    </xf>
    <xf numFmtId="176" fontId="11" fillId="3" borderId="12" xfId="52" applyFont="1" applyFill="1" applyBorder="1" applyAlignment="1">
      <alignment vertical="center" wrapText="1"/>
    </xf>
    <xf numFmtId="176" fontId="0" fillId="3" borderId="12" xfId="0" applyNumberFormat="1" applyFont="1" applyFill="1" applyBorder="1" applyAlignment="1">
      <alignment vertical="center"/>
    </xf>
    <xf numFmtId="185" fontId="11" fillId="3" borderId="12" xfId="52" applyNumberFormat="1" applyFont="1" applyFill="1" applyBorder="1" applyAlignment="1">
      <alignment horizontal="center" vertical="center"/>
    </xf>
    <xf numFmtId="49" fontId="13" fillId="3" borderId="12" xfId="52" applyNumberFormat="1" applyFont="1" applyFill="1" applyBorder="1" applyAlignment="1">
      <alignment horizontal="center" vertical="center"/>
    </xf>
    <xf numFmtId="186" fontId="13" fillId="3" borderId="12" xfId="52" applyNumberFormat="1" applyFont="1" applyFill="1" applyBorder="1" applyAlignment="1">
      <alignment horizontal="center" vertical="center"/>
    </xf>
    <xf numFmtId="187" fontId="13" fillId="3" borderId="12" xfId="52" applyNumberFormat="1" applyFont="1" applyFill="1" applyBorder="1" applyAlignment="1">
      <alignment horizontal="center" vertical="center"/>
    </xf>
    <xf numFmtId="176" fontId="12" fillId="3" borderId="24" xfId="56" applyFont="1" applyFill="1" applyBorder="1" applyAlignment="1">
      <alignment horizontal="center" vertical="center" shrinkToFit="1"/>
    </xf>
    <xf numFmtId="183" fontId="17" fillId="0" borderId="23" xfId="60" applyNumberFormat="1" applyFont="1" applyFill="1" applyBorder="1" applyAlignment="1">
      <alignment horizontal="center" vertical="center"/>
    </xf>
    <xf numFmtId="187" fontId="11" fillId="0" borderId="12" xfId="52" applyNumberFormat="1" applyFont="1" applyBorder="1" applyAlignment="1">
      <alignment horizontal="center" vertical="center"/>
    </xf>
    <xf numFmtId="49" fontId="12" fillId="0" borderId="12" xfId="60" applyNumberFormat="1" applyFont="1" applyFill="1" applyBorder="1" applyAlignment="1" applyProtection="1">
      <alignment horizontal="center" vertical="center"/>
      <protection hidden="1"/>
    </xf>
    <xf numFmtId="183" fontId="10" fillId="4" borderId="28" xfId="60" applyNumberFormat="1" applyFont="1" applyFill="1" applyBorder="1" applyAlignment="1">
      <alignment horizontal="center" vertical="center"/>
    </xf>
    <xf numFmtId="176" fontId="10" fillId="4" borderId="29" xfId="60" applyFont="1" applyFill="1" applyBorder="1" applyAlignment="1">
      <alignment horizontal="center" vertical="center"/>
    </xf>
    <xf numFmtId="184" fontId="10" fillId="4" borderId="29" xfId="60" applyNumberFormat="1" applyFont="1" applyFill="1" applyBorder="1" applyAlignment="1">
      <alignment horizontal="center" vertical="center"/>
    </xf>
    <xf numFmtId="176" fontId="12" fillId="4" borderId="29" xfId="50" applyFont="1" applyFill="1" applyBorder="1" applyAlignment="1">
      <alignment horizontal="center" vertical="center" shrinkToFit="1"/>
    </xf>
    <xf numFmtId="176" fontId="0" fillId="0" borderId="29" xfId="0" applyBorder="1" applyAlignment="1">
      <alignment horizontal="center" vertical="center"/>
    </xf>
    <xf numFmtId="176" fontId="18" fillId="4" borderId="29" xfId="60" applyFont="1" applyFill="1" applyBorder="1" applyAlignment="1">
      <alignment horizontal="center" vertical="center"/>
    </xf>
    <xf numFmtId="180" fontId="18" fillId="4" borderId="29" xfId="60" applyNumberFormat="1" applyFont="1" applyFill="1" applyBorder="1" applyAlignment="1">
      <alignment horizontal="center" vertical="center"/>
    </xf>
    <xf numFmtId="9" fontId="10" fillId="4" borderId="30" xfId="60" applyNumberFormat="1" applyFont="1" applyFill="1" applyBorder="1" applyAlignment="1">
      <alignment horizontal="center" vertical="center"/>
    </xf>
    <xf numFmtId="183" fontId="18" fillId="2" borderId="31" xfId="60" applyNumberFormat="1" applyFont="1" applyFill="1" applyBorder="1" applyAlignment="1">
      <alignment horizontal="center" vertical="center"/>
    </xf>
    <xf numFmtId="176" fontId="10" fillId="2" borderId="32" xfId="60" applyFont="1" applyFill="1" applyBorder="1" applyAlignment="1">
      <alignment horizontal="center" vertical="center"/>
    </xf>
    <xf numFmtId="184" fontId="10" fillId="2" borderId="32" xfId="60" applyNumberFormat="1" applyFont="1" applyFill="1" applyBorder="1" applyAlignment="1">
      <alignment horizontal="center" vertical="center"/>
    </xf>
    <xf numFmtId="176" fontId="12" fillId="2" borderId="25" xfId="50" applyFont="1" applyFill="1" applyBorder="1" applyAlignment="1">
      <alignment horizontal="center" vertical="center" shrinkToFit="1"/>
    </xf>
    <xf numFmtId="176" fontId="0" fillId="0" borderId="26" xfId="0" applyBorder="1" applyAlignment="1">
      <alignment horizontal="center" vertical="center"/>
    </xf>
    <xf numFmtId="176" fontId="0" fillId="0" borderId="27" xfId="0" applyBorder="1" applyAlignment="1">
      <alignment horizontal="center" vertical="center"/>
    </xf>
    <xf numFmtId="180" fontId="10" fillId="2" borderId="32" xfId="60" applyNumberFormat="1" applyFont="1" applyFill="1" applyBorder="1" applyAlignment="1">
      <alignment horizontal="center" vertical="center"/>
    </xf>
    <xf numFmtId="182" fontId="10" fillId="2" borderId="32" xfId="60" applyNumberFormat="1" applyFont="1" applyFill="1" applyBorder="1" applyAlignment="1">
      <alignment horizontal="center" vertical="center"/>
    </xf>
    <xf numFmtId="9" fontId="10" fillId="2" borderId="33" xfId="60" applyNumberFormat="1" applyFont="1" applyFill="1" applyBorder="1" applyAlignment="1">
      <alignment horizontal="center" vertical="center"/>
    </xf>
    <xf numFmtId="183" fontId="7" fillId="4" borderId="31" xfId="60" applyNumberFormat="1" applyFont="1" applyFill="1" applyBorder="1" applyAlignment="1">
      <alignment horizontal="center" vertical="center"/>
    </xf>
    <xf numFmtId="176" fontId="7" fillId="4" borderId="32" xfId="60" applyFont="1" applyFill="1" applyBorder="1" applyAlignment="1">
      <alignment horizontal="center" vertical="center"/>
    </xf>
    <xf numFmtId="184" fontId="7" fillId="4" borderId="32" xfId="60" applyNumberFormat="1" applyFont="1" applyFill="1" applyBorder="1" applyAlignment="1">
      <alignment horizontal="center" vertical="center"/>
    </xf>
    <xf numFmtId="176" fontId="7" fillId="4" borderId="14" xfId="60" applyFont="1" applyFill="1" applyBorder="1" applyAlignment="1">
      <alignment horizontal="center" vertical="center"/>
    </xf>
    <xf numFmtId="176" fontId="7" fillId="4" borderId="0" xfId="60" applyFont="1" applyFill="1" applyBorder="1" applyAlignment="1">
      <alignment horizontal="center" vertical="center"/>
    </xf>
    <xf numFmtId="176" fontId="7" fillId="4" borderId="34" xfId="60" applyFont="1" applyFill="1" applyBorder="1" applyAlignment="1">
      <alignment horizontal="center" vertical="center"/>
    </xf>
    <xf numFmtId="180" fontId="7" fillId="4" borderId="32" xfId="60" applyNumberFormat="1" applyFont="1" applyFill="1" applyBorder="1" applyAlignment="1">
      <alignment horizontal="center" vertical="center"/>
    </xf>
    <xf numFmtId="176" fontId="9" fillId="4" borderId="14" xfId="60" applyFont="1" applyFill="1" applyBorder="1" applyAlignment="1">
      <alignment horizontal="center" vertical="center"/>
    </xf>
    <xf numFmtId="176" fontId="9" fillId="4" borderId="0" xfId="60" applyFont="1" applyFill="1" applyBorder="1" applyAlignment="1">
      <alignment horizontal="center" vertical="center"/>
    </xf>
    <xf numFmtId="176" fontId="9" fillId="4" borderId="34" xfId="60" applyFont="1" applyFill="1" applyBorder="1" applyAlignment="1">
      <alignment horizontal="center" vertical="center"/>
    </xf>
    <xf numFmtId="180" fontId="9" fillId="4" borderId="32" xfId="60" applyNumberFormat="1" applyFont="1" applyFill="1" applyBorder="1" applyAlignment="1">
      <alignment horizontal="center" vertical="center"/>
    </xf>
    <xf numFmtId="9" fontId="7" fillId="4" borderId="33" xfId="60" applyNumberFormat="1" applyFont="1" applyFill="1" applyBorder="1" applyAlignment="1">
      <alignment horizontal="center" vertical="center"/>
    </xf>
    <xf numFmtId="183" fontId="8" fillId="2" borderId="21" xfId="60" applyNumberFormat="1" applyFont="1" applyFill="1" applyBorder="1" applyAlignment="1">
      <alignment horizontal="center" vertical="center"/>
    </xf>
    <xf numFmtId="176" fontId="7" fillId="2" borderId="5" xfId="60" applyFont="1" applyFill="1" applyBorder="1" applyAlignment="1">
      <alignment horizontal="center" vertical="center"/>
    </xf>
    <xf numFmtId="184" fontId="7" fillId="2" borderId="5" xfId="50" applyNumberFormat="1" applyFont="1" applyFill="1" applyBorder="1" applyAlignment="1">
      <alignment horizontal="center" vertical="center"/>
    </xf>
    <xf numFmtId="9" fontId="7" fillId="2" borderId="5" xfId="50" applyNumberFormat="1" applyFont="1" applyFill="1" applyBorder="1" applyAlignment="1">
      <alignment horizontal="center" vertical="center"/>
    </xf>
    <xf numFmtId="180" fontId="7" fillId="2" borderId="5" xfId="50" applyNumberFormat="1" applyFont="1" applyFill="1" applyBorder="1" applyAlignment="1">
      <alignment horizontal="center" vertical="center"/>
    </xf>
    <xf numFmtId="182" fontId="7" fillId="2" borderId="5" xfId="50" applyNumberFormat="1" applyFont="1" applyFill="1" applyBorder="1" applyAlignment="1">
      <alignment horizontal="center" vertical="center"/>
    </xf>
    <xf numFmtId="9" fontId="7" fillId="2" borderId="22" xfId="50" applyNumberFormat="1" applyFont="1" applyFill="1" applyBorder="1" applyAlignment="1">
      <alignment horizontal="center" vertical="center"/>
    </xf>
    <xf numFmtId="176" fontId="19" fillId="0" borderId="12" xfId="63" applyFont="1" applyFill="1" applyBorder="1" applyAlignment="1">
      <alignment horizontal="center" vertical="center"/>
    </xf>
    <xf numFmtId="184" fontId="5" fillId="0" borderId="12" xfId="50" applyNumberFormat="1" applyFont="1" applyFill="1" applyBorder="1" applyAlignment="1">
      <alignment horizontal="center" vertical="center" shrinkToFit="1"/>
    </xf>
    <xf numFmtId="176" fontId="14" fillId="0" borderId="12" xfId="63" applyFont="1" applyBorder="1" applyAlignment="1">
      <alignment vertical="center" wrapText="1"/>
    </xf>
    <xf numFmtId="188" fontId="10" fillId="0" borderId="12" xfId="60" applyNumberFormat="1" applyFont="1" applyFill="1" applyBorder="1" applyAlignment="1">
      <alignment horizontal="center" vertical="center"/>
    </xf>
    <xf numFmtId="176" fontId="5" fillId="0" borderId="12" xfId="56" applyFont="1" applyFill="1" applyBorder="1" applyAlignment="1">
      <alignment horizontal="center" vertical="center" shrinkToFit="1"/>
    </xf>
    <xf numFmtId="189" fontId="10" fillId="0" borderId="12" xfId="60" applyNumberFormat="1" applyFont="1" applyFill="1" applyBorder="1" applyAlignment="1">
      <alignment horizontal="center" vertical="center"/>
    </xf>
    <xf numFmtId="182" fontId="10" fillId="0" borderId="12" xfId="60" applyNumberFormat="1" applyFont="1" applyFill="1" applyBorder="1" applyAlignment="1">
      <alignment horizontal="center" vertical="center"/>
    </xf>
    <xf numFmtId="176" fontId="14" fillId="3" borderId="12" xfId="66" applyFont="1" applyFill="1" applyBorder="1" applyAlignment="1">
      <alignment vertical="center" wrapText="1"/>
    </xf>
    <xf numFmtId="176" fontId="0" fillId="3" borderId="12" xfId="0" applyFill="1" applyBorder="1" applyAlignment="1">
      <alignment vertical="center"/>
    </xf>
    <xf numFmtId="188" fontId="10" fillId="3" borderId="12" xfId="60" applyNumberFormat="1" applyFont="1" applyFill="1" applyBorder="1" applyAlignment="1">
      <alignment horizontal="center" vertical="center"/>
    </xf>
    <xf numFmtId="176" fontId="5" fillId="3" borderId="12" xfId="56" applyFont="1" applyFill="1" applyBorder="1" applyAlignment="1">
      <alignment horizontal="center" vertical="center" shrinkToFit="1"/>
    </xf>
    <xf numFmtId="176" fontId="5" fillId="0" borderId="24" xfId="56" applyFont="1" applyFill="1" applyBorder="1" applyAlignment="1">
      <alignment horizontal="center" vertical="center" shrinkToFit="1"/>
    </xf>
    <xf numFmtId="176" fontId="19" fillId="0" borderId="12" xfId="63" applyFont="1" applyFill="1" applyBorder="1" applyAlignment="1">
      <alignment horizontal="center" vertical="center" shrinkToFit="1"/>
    </xf>
    <xf numFmtId="188" fontId="17" fillId="0" borderId="12" xfId="60" applyNumberFormat="1" applyFont="1" applyFill="1" applyBorder="1" applyAlignment="1">
      <alignment horizontal="center" vertical="center"/>
    </xf>
    <xf numFmtId="184" fontId="20" fillId="0" borderId="12" xfId="50" applyNumberFormat="1" applyFont="1" applyFill="1" applyBorder="1" applyAlignment="1">
      <alignment horizontal="center" vertical="center" shrinkToFit="1"/>
    </xf>
    <xf numFmtId="176" fontId="20" fillId="0" borderId="12" xfId="56" applyFont="1" applyFill="1" applyBorder="1" applyAlignment="1">
      <alignment horizontal="center" vertical="center" shrinkToFit="1"/>
    </xf>
    <xf numFmtId="189" fontId="17" fillId="0" borderId="12" xfId="60" applyNumberFormat="1" applyFont="1" applyFill="1" applyBorder="1" applyAlignment="1">
      <alignment horizontal="center" vertical="center"/>
    </xf>
    <xf numFmtId="182" fontId="17" fillId="0" borderId="12" xfId="60" applyNumberFormat="1" applyFont="1" applyFill="1" applyBorder="1" applyAlignment="1">
      <alignment horizontal="center" vertical="center"/>
    </xf>
    <xf numFmtId="176" fontId="20" fillId="0" borderId="24" xfId="56" applyFont="1" applyFill="1" applyBorder="1" applyAlignment="1">
      <alignment horizontal="center" vertical="center" wrapText="1" shrinkToFit="1"/>
    </xf>
    <xf numFmtId="176" fontId="20" fillId="0" borderId="24" xfId="56" applyFont="1" applyFill="1" applyBorder="1" applyAlignment="1">
      <alignment horizontal="center" vertical="center" shrinkToFit="1"/>
    </xf>
    <xf numFmtId="183" fontId="7" fillId="4" borderId="28" xfId="60" applyNumberFormat="1" applyFont="1" applyFill="1" applyBorder="1" applyAlignment="1">
      <alignment horizontal="center" vertical="center"/>
    </xf>
    <xf numFmtId="176" fontId="7" fillId="4" borderId="29" xfId="60" applyFont="1" applyFill="1" applyBorder="1" applyAlignment="1">
      <alignment horizontal="center" vertical="center"/>
    </xf>
    <xf numFmtId="188" fontId="7" fillId="4" borderId="29" xfId="60" applyNumberFormat="1" applyFont="1" applyFill="1" applyBorder="1" applyAlignment="1">
      <alignment horizontal="center" vertical="center"/>
    </xf>
    <xf numFmtId="176" fontId="9" fillId="4" borderId="29" xfId="60" applyFont="1" applyFill="1" applyBorder="1" applyAlignment="1">
      <alignment horizontal="center" vertical="center"/>
    </xf>
    <xf numFmtId="180" fontId="9" fillId="4" borderId="29" xfId="60" applyNumberFormat="1" applyFont="1" applyFill="1" applyBorder="1" applyAlignment="1">
      <alignment horizontal="center" vertical="center"/>
    </xf>
    <xf numFmtId="9" fontId="7" fillId="4" borderId="30" xfId="60" applyNumberFormat="1" applyFont="1" applyFill="1" applyBorder="1" applyAlignment="1">
      <alignment horizontal="center" vertical="center"/>
    </xf>
    <xf numFmtId="9" fontId="7" fillId="2" borderId="6" xfId="50" applyNumberFormat="1" applyFont="1" applyFill="1" applyBorder="1" applyAlignment="1">
      <alignment horizontal="center" vertical="center"/>
    </xf>
    <xf numFmtId="9" fontId="7" fillId="2" borderId="4" xfId="50" applyNumberFormat="1" applyFont="1" applyFill="1" applyBorder="1" applyAlignment="1">
      <alignment horizontal="center" vertical="center"/>
    </xf>
    <xf numFmtId="9" fontId="7" fillId="2" borderId="3" xfId="50" applyNumberFormat="1" applyFont="1" applyFill="1" applyBorder="1" applyAlignment="1">
      <alignment horizontal="center" vertical="center"/>
    </xf>
    <xf numFmtId="188" fontId="7" fillId="2" borderId="5" xfId="50" applyNumberFormat="1" applyFont="1" applyFill="1" applyBorder="1" applyAlignment="1">
      <alignment horizontal="center" vertical="center"/>
    </xf>
    <xf numFmtId="176" fontId="10" fillId="0" borderId="12" xfId="60" applyFont="1" applyFill="1" applyBorder="1" applyAlignment="1">
      <alignment horizontal="center" vertical="center"/>
    </xf>
    <xf numFmtId="176" fontId="12" fillId="0" borderId="13" xfId="50" applyFont="1" applyFill="1" applyBorder="1" applyAlignment="1">
      <alignment horizontal="center" vertical="center" shrinkToFit="1"/>
    </xf>
    <xf numFmtId="176" fontId="0" fillId="0" borderId="11" xfId="0" applyBorder="1" applyAlignment="1">
      <alignment horizontal="center" vertical="center"/>
    </xf>
    <xf numFmtId="176" fontId="0" fillId="0" borderId="10" xfId="0" applyBorder="1" applyAlignment="1">
      <alignment horizontal="center" vertical="center"/>
    </xf>
    <xf numFmtId="176" fontId="12" fillId="0" borderId="12" xfId="60" applyFont="1" applyFill="1" applyBorder="1" applyAlignment="1" applyProtection="1">
      <alignment horizontal="center" vertical="center"/>
      <protection hidden="1"/>
    </xf>
    <xf numFmtId="176" fontId="12" fillId="0" borderId="24" xfId="50" applyFont="1" applyFill="1" applyBorder="1" applyAlignment="1">
      <alignment horizontal="center" vertical="center"/>
    </xf>
    <xf numFmtId="176" fontId="5" fillId="0" borderId="13" xfId="56" applyFont="1" applyFill="1" applyBorder="1" applyAlignment="1">
      <alignment horizontal="center" vertical="center" wrapText="1" shrinkToFit="1"/>
    </xf>
    <xf numFmtId="182" fontId="10" fillId="3" borderId="12" xfId="53" applyNumberFormat="1" applyFont="1" applyFill="1" applyBorder="1" applyAlignment="1">
      <alignment horizontal="center" vertical="center"/>
    </xf>
    <xf numFmtId="176" fontId="12" fillId="3" borderId="24" xfId="50" applyFont="1" applyFill="1" applyBorder="1" applyAlignment="1">
      <alignment horizontal="center" vertical="center"/>
    </xf>
    <xf numFmtId="176" fontId="5" fillId="0" borderId="13" xfId="56" applyFont="1" applyFill="1" applyBorder="1" applyAlignment="1">
      <alignment horizontal="center" vertical="center" shrinkToFit="1"/>
    </xf>
    <xf numFmtId="183" fontId="7" fillId="4" borderId="23" xfId="60" applyNumberFormat="1" applyFont="1" applyFill="1" applyBorder="1" applyAlignment="1">
      <alignment horizontal="center" vertical="center"/>
    </xf>
    <xf numFmtId="176" fontId="7" fillId="4" borderId="12" xfId="60" applyFont="1" applyFill="1" applyBorder="1" applyAlignment="1">
      <alignment horizontal="center" vertical="center"/>
    </xf>
    <xf numFmtId="176" fontId="7" fillId="4" borderId="13" xfId="60" applyFont="1" applyFill="1" applyBorder="1" applyAlignment="1">
      <alignment horizontal="center" vertical="center"/>
    </xf>
    <xf numFmtId="176" fontId="7" fillId="4" borderId="11" xfId="60" applyFont="1" applyFill="1" applyBorder="1" applyAlignment="1">
      <alignment horizontal="center" vertical="center"/>
    </xf>
    <xf numFmtId="176" fontId="7" fillId="4" borderId="10" xfId="60" applyFont="1" applyFill="1" applyBorder="1" applyAlignment="1">
      <alignment horizontal="center" vertical="center"/>
    </xf>
    <xf numFmtId="180" fontId="7" fillId="4" borderId="12" xfId="60" applyNumberFormat="1" applyFont="1" applyFill="1" applyBorder="1" applyAlignment="1">
      <alignment horizontal="center" vertical="center"/>
    </xf>
    <xf numFmtId="176" fontId="9" fillId="4" borderId="12" xfId="60" applyFont="1" applyFill="1" applyBorder="1" applyAlignment="1">
      <alignment horizontal="center" vertical="center"/>
    </xf>
    <xf numFmtId="180" fontId="9" fillId="4" borderId="12" xfId="60" applyNumberFormat="1" applyFont="1" applyFill="1" applyBorder="1" applyAlignment="1">
      <alignment horizontal="center" vertical="center"/>
    </xf>
    <xf numFmtId="9" fontId="7" fillId="4" borderId="24" xfId="60" applyNumberFormat="1" applyFont="1" applyFill="1" applyBorder="1" applyAlignment="1">
      <alignment horizontal="center" vertical="center"/>
    </xf>
    <xf numFmtId="183" fontId="21" fillId="2" borderId="35" xfId="53" applyNumberFormat="1" applyFont="1" applyFill="1" applyBorder="1" applyAlignment="1">
      <alignment horizontal="center" vertical="center"/>
    </xf>
    <xf numFmtId="176" fontId="7" fillId="2" borderId="36" xfId="53" applyFont="1" applyFill="1" applyBorder="1" applyAlignment="1">
      <alignment horizontal="center" vertical="center"/>
    </xf>
    <xf numFmtId="9" fontId="7" fillId="2" borderId="36" xfId="50" applyNumberFormat="1" applyFont="1" applyFill="1" applyBorder="1" applyAlignment="1">
      <alignment horizontal="center" vertical="center"/>
    </xf>
    <xf numFmtId="9" fontId="7" fillId="2" borderId="25" xfId="50" applyNumberFormat="1" applyFont="1" applyFill="1" applyBorder="1" applyAlignment="1">
      <alignment horizontal="center" vertical="center"/>
    </xf>
    <xf numFmtId="9" fontId="7" fillId="2" borderId="26" xfId="50" applyNumberFormat="1" applyFont="1" applyFill="1" applyBorder="1" applyAlignment="1">
      <alignment horizontal="center" vertical="center"/>
    </xf>
    <xf numFmtId="9" fontId="7" fillId="2" borderId="27" xfId="50" applyNumberFormat="1" applyFont="1" applyFill="1" applyBorder="1" applyAlignment="1">
      <alignment horizontal="center" vertical="center"/>
    </xf>
    <xf numFmtId="188" fontId="6" fillId="2" borderId="36" xfId="50" applyNumberFormat="1" applyFont="1" applyFill="1" applyBorder="1" applyAlignment="1">
      <alignment horizontal="center" vertical="center"/>
    </xf>
    <xf numFmtId="9" fontId="6" fillId="2" borderId="36" xfId="50" applyNumberFormat="1" applyFont="1" applyFill="1" applyBorder="1" applyAlignment="1">
      <alignment horizontal="center" vertical="center"/>
    </xf>
    <xf numFmtId="9" fontId="7" fillId="2" borderId="37" xfId="50" applyNumberFormat="1" applyFont="1" applyFill="1" applyBorder="1" applyAlignment="1">
      <alignment horizontal="center" vertical="center"/>
    </xf>
    <xf numFmtId="176" fontId="22" fillId="0" borderId="13" xfId="50" applyFont="1" applyFill="1" applyBorder="1" applyAlignment="1">
      <alignment horizontal="center" vertical="center" shrinkToFit="1"/>
    </xf>
    <xf numFmtId="176" fontId="0" fillId="0" borderId="11" xfId="0" applyNumberFormat="1" applyFont="1" applyFill="1" applyBorder="1" applyAlignment="1">
      <alignment horizontal="center" vertical="center"/>
    </xf>
    <xf numFmtId="176" fontId="0" fillId="0" borderId="10" xfId="0" applyNumberFormat="1" applyFont="1" applyFill="1" applyBorder="1" applyAlignment="1">
      <alignment horizontal="center" vertical="center"/>
    </xf>
    <xf numFmtId="188" fontId="10" fillId="0" borderId="12" xfId="53" applyNumberFormat="1" applyFont="1" applyFill="1" applyBorder="1" applyAlignment="1">
      <alignment horizontal="center" vertical="center"/>
    </xf>
    <xf numFmtId="190" fontId="12" fillId="0" borderId="12" xfId="60" applyNumberFormat="1" applyFont="1" applyFill="1" applyBorder="1" applyAlignment="1" applyProtection="1">
      <alignment horizontal="center" vertical="center"/>
      <protection hidden="1"/>
    </xf>
    <xf numFmtId="176" fontId="23" fillId="4" borderId="12" xfId="60" applyFont="1" applyFill="1" applyBorder="1" applyAlignment="1">
      <alignment horizontal="center" vertical="center"/>
    </xf>
    <xf numFmtId="9" fontId="6" fillId="4" borderId="24" xfId="60" applyNumberFormat="1" applyFont="1" applyFill="1" applyBorder="1" applyAlignment="1">
      <alignment horizontal="center" vertical="center"/>
    </xf>
    <xf numFmtId="183" fontId="9" fillId="2" borderId="35" xfId="60" applyNumberFormat="1" applyFont="1" applyFill="1" applyBorder="1" applyAlignment="1">
      <alignment horizontal="center" vertical="center"/>
    </xf>
    <xf numFmtId="176" fontId="7" fillId="2" borderId="32" xfId="60" applyFont="1" applyFill="1" applyBorder="1" applyAlignment="1">
      <alignment horizontal="center" vertical="center"/>
    </xf>
    <xf numFmtId="180" fontId="7" fillId="2" borderId="26" xfId="50" applyNumberFormat="1" applyFont="1" applyFill="1" applyBorder="1" applyAlignment="1">
      <alignment horizontal="center" vertical="center"/>
    </xf>
    <xf numFmtId="9" fontId="7" fillId="2" borderId="38" xfId="50" applyNumberFormat="1" applyFont="1" applyFill="1" applyBorder="1" applyAlignment="1">
      <alignment horizontal="center" vertical="center"/>
    </xf>
    <xf numFmtId="176" fontId="12" fillId="0" borderId="25" xfId="60" applyFont="1" applyFill="1" applyBorder="1" applyAlignment="1">
      <alignment horizontal="center" vertical="center"/>
    </xf>
    <xf numFmtId="176" fontId="12" fillId="0" borderId="26" xfId="60" applyFont="1" applyFill="1" applyBorder="1" applyAlignment="1">
      <alignment horizontal="center" vertical="center"/>
    </xf>
    <xf numFmtId="176" fontId="12" fillId="0" borderId="27" xfId="60" applyFont="1" applyFill="1" applyBorder="1" applyAlignment="1">
      <alignment horizontal="center" vertical="center"/>
    </xf>
    <xf numFmtId="185" fontId="10" fillId="0" borderId="12" xfId="60" applyNumberFormat="1" applyFont="1" applyFill="1" applyBorder="1" applyAlignment="1">
      <alignment horizontal="center" vertical="center"/>
    </xf>
    <xf numFmtId="190" fontId="10" fillId="0" borderId="24" xfId="60" applyNumberFormat="1" applyFont="1" applyFill="1" applyBorder="1" applyAlignment="1">
      <alignment horizontal="center" vertical="center"/>
    </xf>
    <xf numFmtId="176" fontId="12" fillId="0" borderId="12" xfId="60" applyFont="1" applyFill="1" applyBorder="1" applyAlignment="1">
      <alignment horizontal="center" vertical="center"/>
    </xf>
    <xf numFmtId="177" fontId="12" fillId="0" borderId="12" xfId="58" applyFont="1" applyFill="1" applyBorder="1" applyAlignment="1">
      <alignment horizontal="center" vertical="center"/>
    </xf>
    <xf numFmtId="180" fontId="10" fillId="0" borderId="12" xfId="60" applyNumberFormat="1" applyFont="1" applyFill="1" applyBorder="1" applyAlignment="1">
      <alignment horizontal="center" vertical="center"/>
    </xf>
    <xf numFmtId="9" fontId="10" fillId="0" borderId="12" xfId="60" applyNumberFormat="1" applyFont="1" applyFill="1" applyBorder="1" applyAlignment="1">
      <alignment horizontal="center" vertical="center"/>
    </xf>
    <xf numFmtId="9" fontId="10" fillId="0" borderId="12" xfId="49" applyFont="1" applyFill="1" applyBorder="1" applyAlignment="1">
      <alignment horizontal="center" vertical="center"/>
    </xf>
    <xf numFmtId="176" fontId="10" fillId="0" borderId="24" xfId="60" applyFont="1" applyFill="1" applyBorder="1" applyAlignment="1">
      <alignment horizontal="center" vertical="center"/>
    </xf>
    <xf numFmtId="177" fontId="10" fillId="0" borderId="12" xfId="58" applyFont="1" applyFill="1" applyBorder="1" applyAlignment="1">
      <alignment horizontal="center" vertical="center"/>
    </xf>
    <xf numFmtId="185" fontId="10" fillId="0" borderId="12" xfId="49" applyNumberFormat="1" applyFont="1" applyFill="1" applyBorder="1" applyAlignment="1">
      <alignment horizontal="center" vertical="center"/>
    </xf>
    <xf numFmtId="183" fontId="10" fillId="0" borderId="23" xfId="53" applyNumberFormat="1" applyFont="1" applyFill="1" applyBorder="1" applyAlignment="1">
      <alignment horizontal="center" vertical="center"/>
    </xf>
    <xf numFmtId="176" fontId="16" fillId="0" borderId="27" xfId="60" applyFont="1" applyFill="1" applyBorder="1" applyAlignment="1">
      <alignment horizontal="center" vertical="center"/>
    </xf>
    <xf numFmtId="176" fontId="24" fillId="0" borderId="12" xfId="60" applyFont="1" applyFill="1" applyBorder="1" applyAlignment="1">
      <alignment horizontal="left" vertical="center"/>
    </xf>
    <xf numFmtId="176" fontId="24" fillId="0" borderId="12" xfId="60" applyFont="1" applyFill="1" applyBorder="1" applyAlignment="1">
      <alignment horizontal="center" vertical="center"/>
    </xf>
    <xf numFmtId="185" fontId="24" fillId="0" borderId="12" xfId="60" applyNumberFormat="1" applyFont="1" applyFill="1" applyBorder="1" applyAlignment="1">
      <alignment horizontal="center" vertical="center"/>
    </xf>
    <xf numFmtId="177" fontId="24" fillId="0" borderId="12" xfId="58" applyFont="1" applyFill="1" applyBorder="1" applyAlignment="1">
      <alignment horizontal="center" vertical="center"/>
    </xf>
    <xf numFmtId="180" fontId="24" fillId="0" borderId="12" xfId="60" applyNumberFormat="1" applyFont="1" applyFill="1" applyBorder="1" applyAlignment="1">
      <alignment horizontal="center" vertical="center"/>
    </xf>
    <xf numFmtId="189" fontId="24" fillId="0" borderId="12" xfId="60" applyNumberFormat="1" applyFont="1" applyFill="1" applyBorder="1" applyAlignment="1">
      <alignment horizontal="center" vertical="center"/>
    </xf>
    <xf numFmtId="9" fontId="24" fillId="0" borderId="12" xfId="60" applyNumberFormat="1" applyFont="1" applyFill="1" applyBorder="1" applyAlignment="1">
      <alignment horizontal="center" vertical="center"/>
    </xf>
    <xf numFmtId="9" fontId="24" fillId="0" borderId="12" xfId="49" applyFont="1" applyFill="1" applyBorder="1" applyAlignment="1">
      <alignment horizontal="center" vertical="center"/>
    </xf>
    <xf numFmtId="185" fontId="24" fillId="0" borderId="12" xfId="49" applyNumberFormat="1" applyFont="1" applyFill="1" applyBorder="1" applyAlignment="1">
      <alignment vertical="center"/>
    </xf>
    <xf numFmtId="176" fontId="16" fillId="0" borderId="24" xfId="60" applyFont="1" applyFill="1" applyBorder="1" applyAlignment="1">
      <alignment horizontal="center" vertical="center"/>
    </xf>
    <xf numFmtId="176" fontId="12" fillId="0" borderId="10" xfId="53" applyFont="1" applyFill="1" applyBorder="1" applyAlignment="1">
      <alignment horizontal="center" vertical="center"/>
    </xf>
    <xf numFmtId="176" fontId="12" fillId="0" borderId="10" xfId="53" applyFont="1" applyFill="1" applyBorder="1" applyAlignment="1">
      <alignment horizontal="left" vertical="center"/>
    </xf>
    <xf numFmtId="176" fontId="10" fillId="0" borderId="12" xfId="53" applyFont="1" applyFill="1" applyBorder="1" applyAlignment="1">
      <alignment horizontal="center" vertical="center"/>
    </xf>
    <xf numFmtId="185" fontId="10" fillId="0" borderId="12" xfId="53" applyNumberFormat="1" applyFont="1" applyFill="1" applyBorder="1" applyAlignment="1">
      <alignment horizontal="center" vertical="center"/>
    </xf>
    <xf numFmtId="177" fontId="10" fillId="0" borderId="12" xfId="67" applyFont="1" applyFill="1" applyBorder="1" applyAlignment="1">
      <alignment horizontal="center" vertical="center"/>
    </xf>
    <xf numFmtId="180" fontId="10" fillId="0" borderId="12" xfId="53" applyNumberFormat="1" applyFont="1" applyFill="1" applyBorder="1" applyAlignment="1">
      <alignment horizontal="center" vertical="center"/>
    </xf>
    <xf numFmtId="189" fontId="10" fillId="0" borderId="12" xfId="53" applyNumberFormat="1" applyFont="1" applyFill="1" applyBorder="1" applyAlignment="1">
      <alignment horizontal="center" vertical="center"/>
    </xf>
    <xf numFmtId="9" fontId="10" fillId="0" borderId="12" xfId="53" applyNumberFormat="1" applyFont="1" applyFill="1" applyBorder="1" applyAlignment="1">
      <alignment horizontal="center" vertical="center"/>
    </xf>
    <xf numFmtId="182" fontId="10" fillId="0" borderId="12" xfId="53" applyNumberFormat="1" applyFont="1" applyFill="1" applyBorder="1" applyAlignment="1">
      <alignment vertical="center"/>
    </xf>
    <xf numFmtId="185" fontId="10" fillId="0" borderId="12" xfId="49" applyNumberFormat="1" applyFont="1" applyFill="1" applyBorder="1" applyAlignment="1">
      <alignment vertical="center"/>
    </xf>
    <xf numFmtId="176" fontId="10" fillId="0" borderId="24" xfId="53" applyFont="1" applyFill="1" applyBorder="1" applyAlignment="1">
      <alignment horizontal="center" vertical="center"/>
    </xf>
    <xf numFmtId="189" fontId="22" fillId="0" borderId="12" xfId="53" applyNumberFormat="1" applyFont="1" applyFill="1" applyBorder="1" applyAlignment="1">
      <alignment horizontal="center" vertical="center"/>
    </xf>
    <xf numFmtId="190" fontId="10" fillId="0" borderId="12" xfId="53" applyNumberFormat="1" applyFont="1" applyFill="1" applyBorder="1" applyAlignment="1">
      <alignment horizontal="center" vertical="center"/>
    </xf>
    <xf numFmtId="9" fontId="22" fillId="0" borderId="12" xfId="53" applyNumberFormat="1" applyFont="1" applyFill="1" applyBorder="1" applyAlignment="1">
      <alignment horizontal="center" vertical="center"/>
    </xf>
    <xf numFmtId="191" fontId="10" fillId="0" borderId="12" xfId="49" applyNumberFormat="1" applyFont="1" applyFill="1" applyBorder="1" applyAlignment="1">
      <alignment horizontal="center" vertical="center"/>
    </xf>
    <xf numFmtId="176" fontId="22" fillId="0" borderId="24" xfId="53" applyFont="1" applyFill="1" applyBorder="1" applyAlignment="1">
      <alignment horizontal="center" vertical="center" wrapText="1"/>
    </xf>
    <xf numFmtId="176" fontId="12" fillId="3" borderId="10" xfId="60" applyFont="1" applyFill="1" applyBorder="1" applyAlignment="1">
      <alignment horizontal="center" vertical="center"/>
    </xf>
    <xf numFmtId="176" fontId="7" fillId="3" borderId="36" xfId="60" applyFont="1" applyFill="1" applyBorder="1" applyAlignment="1">
      <alignment horizontal="center" vertical="center"/>
    </xf>
    <xf numFmtId="176" fontId="7" fillId="3" borderId="12" xfId="60" applyFont="1" applyFill="1" applyBorder="1" applyAlignment="1">
      <alignment horizontal="center" vertical="center"/>
    </xf>
    <xf numFmtId="176" fontId="9" fillId="3" borderId="12" xfId="60" applyFont="1" applyFill="1" applyBorder="1" applyAlignment="1">
      <alignment horizontal="center" vertical="center"/>
    </xf>
    <xf numFmtId="180" fontId="7" fillId="3" borderId="12" xfId="60" applyNumberFormat="1" applyFont="1" applyFill="1" applyBorder="1" applyAlignment="1">
      <alignment horizontal="center" vertical="center"/>
    </xf>
    <xf numFmtId="9" fontId="6" fillId="3" borderId="24" xfId="60" applyNumberFormat="1" applyFont="1" applyFill="1" applyBorder="1" applyAlignment="1">
      <alignment horizontal="center" vertical="center"/>
    </xf>
    <xf numFmtId="176" fontId="25" fillId="4" borderId="39" xfId="60" applyFont="1" applyFill="1" applyBorder="1" applyAlignment="1">
      <alignment horizontal="center" vertical="center"/>
    </xf>
    <xf numFmtId="176" fontId="5" fillId="4" borderId="19" xfId="60" applyFont="1" applyFill="1" applyBorder="1" applyAlignment="1">
      <alignment horizontal="center" vertical="center"/>
    </xf>
    <xf numFmtId="176" fontId="7" fillId="4" borderId="19" xfId="60" applyFont="1" applyFill="1" applyBorder="1" applyAlignment="1">
      <alignment horizontal="center" vertical="center"/>
    </xf>
    <xf numFmtId="9" fontId="9" fillId="4" borderId="19" xfId="60" applyNumberFormat="1" applyFont="1" applyFill="1" applyBorder="1" applyAlignment="1">
      <alignment horizontal="center" vertical="center"/>
    </xf>
    <xf numFmtId="9" fontId="9" fillId="4" borderId="17" xfId="60" applyNumberFormat="1" applyFont="1" applyFill="1" applyBorder="1" applyAlignment="1">
      <alignment horizontal="center" vertical="center"/>
    </xf>
    <xf numFmtId="180" fontId="7" fillId="4" borderId="19" xfId="53" applyNumberFormat="1" applyFont="1" applyFill="1" applyBorder="1" applyAlignment="1">
      <alignment horizontal="center" vertical="center"/>
    </xf>
    <xf numFmtId="9" fontId="7" fillId="4" borderId="40" xfId="60" applyNumberFormat="1" applyFont="1" applyFill="1" applyBorder="1" applyAlignment="1">
      <alignment horizontal="center" vertical="center"/>
    </xf>
    <xf numFmtId="176" fontId="5" fillId="4" borderId="19" xfId="53" applyFont="1" applyFill="1" applyBorder="1" applyAlignment="1">
      <alignment horizontal="left" vertical="center"/>
    </xf>
    <xf numFmtId="180" fontId="7" fillId="4" borderId="19" xfId="60" applyNumberFormat="1" applyFont="1" applyFill="1" applyBorder="1" applyAlignment="1">
      <alignment horizontal="center" vertical="center"/>
    </xf>
    <xf numFmtId="180" fontId="6" fillId="4" borderId="19" xfId="60" applyNumberFormat="1" applyFont="1" applyFill="1" applyBorder="1" applyAlignment="1">
      <alignment horizontal="center" vertical="center"/>
    </xf>
    <xf numFmtId="9" fontId="6" fillId="4" borderId="40" xfId="60" applyNumberFormat="1" applyFont="1" applyFill="1" applyBorder="1" applyAlignment="1">
      <alignment horizontal="center" vertical="center"/>
    </xf>
    <xf numFmtId="176" fontId="8" fillId="2" borderId="28" xfId="60" applyFont="1" applyFill="1" applyBorder="1" applyAlignment="1">
      <alignment horizontal="center" vertical="center"/>
    </xf>
    <xf numFmtId="176" fontId="7" fillId="2" borderId="29" xfId="60" applyFont="1" applyFill="1" applyBorder="1" applyAlignment="1">
      <alignment horizontal="center" vertical="center"/>
    </xf>
    <xf numFmtId="180" fontId="7" fillId="2" borderId="29" xfId="60" applyNumberFormat="1" applyFont="1" applyFill="1" applyBorder="1" applyAlignment="1">
      <alignment horizontal="center" vertical="center"/>
    </xf>
    <xf numFmtId="176" fontId="5" fillId="2" borderId="29" xfId="60" applyFont="1" applyFill="1" applyBorder="1" applyAlignment="1">
      <alignment horizontal="center" vertical="center"/>
    </xf>
    <xf numFmtId="176" fontId="26" fillId="3" borderId="41" xfId="60" applyNumberFormat="1" applyFont="1" applyFill="1" applyBorder="1" applyAlignment="1">
      <alignment horizontal="center" vertical="center"/>
    </xf>
    <xf numFmtId="176" fontId="26" fillId="3" borderId="42" xfId="60" applyNumberFormat="1" applyFont="1" applyFill="1" applyBorder="1" applyAlignment="1">
      <alignment horizontal="center" vertical="center"/>
    </xf>
    <xf numFmtId="180" fontId="9" fillId="3" borderId="29" xfId="60" applyNumberFormat="1" applyFont="1" applyFill="1" applyBorder="1" applyAlignment="1">
      <alignment horizontal="center" vertical="center"/>
    </xf>
    <xf numFmtId="9" fontId="22" fillId="2" borderId="30" xfId="60" applyNumberFormat="1" applyFont="1" applyFill="1" applyBorder="1" applyAlignment="1">
      <alignment horizontal="left" vertical="center"/>
    </xf>
    <xf numFmtId="176" fontId="1" fillId="0" borderId="43" xfId="54" applyFont="1" applyBorder="1" applyAlignment="1">
      <alignment vertical="center"/>
    </xf>
    <xf numFmtId="190" fontId="27" fillId="5" borderId="43" xfId="54" applyNumberFormat="1" applyFont="1" applyFill="1" applyBorder="1" applyAlignment="1">
      <alignment vertical="center"/>
    </xf>
    <xf numFmtId="176" fontId="16" fillId="3" borderId="43" xfId="54" applyFont="1" applyFill="1" applyBorder="1" applyAlignment="1">
      <alignment vertical="center" wrapText="1"/>
    </xf>
    <xf numFmtId="176" fontId="14" fillId="0" borderId="43" xfId="54" applyFont="1" applyBorder="1" applyAlignment="1">
      <alignment vertical="center"/>
    </xf>
    <xf numFmtId="190" fontId="28" fillId="5" borderId="43" xfId="54" applyNumberFormat="1" applyFont="1" applyFill="1" applyBorder="1" applyAlignment="1">
      <alignment vertical="center"/>
    </xf>
    <xf numFmtId="176" fontId="1" fillId="0" borderId="44" xfId="54" applyBorder="1" applyAlignment="1">
      <alignment vertical="center"/>
    </xf>
    <xf numFmtId="176" fontId="1" fillId="0" borderId="0" xfId="54" applyAlignment="1">
      <alignment horizontal="right" vertical="center"/>
    </xf>
    <xf numFmtId="0" fontId="22" fillId="2" borderId="30" xfId="60" applyNumberFormat="1" applyFont="1" applyFill="1" applyBorder="1" applyAlignment="1" applyProtection="1">
      <alignment horizontal="left" vertical="center"/>
    </xf>
    <xf numFmtId="176" fontId="0" fillId="0" borderId="0" xfId="0" applyAlignment="1">
      <alignment horizontal="right" vertical="center"/>
    </xf>
    <xf numFmtId="43" fontId="0" fillId="0" borderId="0" xfId="0" applyNumberFormat="1" applyFont="1" applyFill="1" applyAlignment="1">
      <alignment vertical="center"/>
    </xf>
    <xf numFmtId="43" fontId="0" fillId="0" borderId="0" xfId="0" applyNumberFormat="1">
      <alignment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_ET_STYLE_NoName_00_" xfId="50"/>
    <cellStyle name="常规_FORUM II LO CITIES 945536,945537,945538,945539 3" xfId="51"/>
    <cellStyle name="常规 12" xfId="52"/>
    <cellStyle name="常规_訂貨會慢跑鞋部份 2 2" xfId="53"/>
    <cellStyle name="常规 2 2 2" xfId="54"/>
    <cellStyle name="常规 10" xfId="55"/>
    <cellStyle name="常规_Sheet1_1" xfId="56"/>
    <cellStyle name="一般_CLU421 cfmd 2" xfId="57"/>
    <cellStyle name="货币 2" xfId="58"/>
    <cellStyle name="一般_CLU421 cfmd" xfId="59"/>
    <cellStyle name="常规_訂貨會慢跑鞋部份" xfId="60"/>
    <cellStyle name="常规 12 2" xfId="61"/>
    <cellStyle name="常规 11 2" xfId="62"/>
    <cellStyle name="常规 11" xfId="63"/>
    <cellStyle name="常规_FORUM II LO CITIES 945536,945537,945538,945539" xfId="64"/>
    <cellStyle name="常规 5 2 2 2" xfId="65"/>
    <cellStyle name="常规_Sheet1 2 2" xfId="66"/>
    <cellStyle name="货币 2 2" xfId="67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133350</xdr:colOff>
      <xdr:row>1</xdr:row>
      <xdr:rowOff>115570</xdr:rowOff>
    </xdr:from>
    <xdr:to>
      <xdr:col>15</xdr:col>
      <xdr:colOff>419735</xdr:colOff>
      <xdr:row>7</xdr:row>
      <xdr:rowOff>163195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8525" y="429895"/>
          <a:ext cx="2343785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0</xdr:row>
      <xdr:rowOff>257175</xdr:rowOff>
    </xdr:from>
    <xdr:to>
      <xdr:col>15</xdr:col>
      <xdr:colOff>140335</xdr:colOff>
      <xdr:row>7</xdr:row>
      <xdr:rowOff>11430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7575" y="257175"/>
          <a:ext cx="2045335" cy="1163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427990</xdr:colOff>
      <xdr:row>0</xdr:row>
      <xdr:rowOff>286385</xdr:rowOff>
    </xdr:from>
    <xdr:to>
      <xdr:col>11</xdr:col>
      <xdr:colOff>411480</xdr:colOff>
      <xdr:row>6</xdr:row>
      <xdr:rowOff>73660</xdr:rowOff>
    </xdr:to>
    <xdr:pic>
      <xdr:nvPicPr>
        <xdr:cNvPr id="4" name="图片 3" descr="TFAABN91770-K952 青灰绿-黑色 男段"/>
        <xdr:cNvPicPr>
          <a:picLocks noChangeAspect="1"/>
        </xdr:cNvPicPr>
      </xdr:nvPicPr>
      <xdr:blipFill>
        <a:blip r:embed="rId3"/>
        <a:srcRect l="4830" t="11359" r="2652" b="13006"/>
        <a:stretch>
          <a:fillRect/>
        </a:stretch>
      </xdr:blipFill>
      <xdr:spPr>
        <a:xfrm>
          <a:off x="8819515" y="286385"/>
          <a:ext cx="1621790" cy="1006475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285750</xdr:colOff>
      <xdr:row>8</xdr:row>
      <xdr:rowOff>22225</xdr:rowOff>
    </xdr:from>
    <xdr:to>
      <xdr:col>15</xdr:col>
      <xdr:colOff>370205</xdr:colOff>
      <xdr:row>13</xdr:row>
      <xdr:rowOff>117475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210925" y="1612900"/>
          <a:ext cx="2141855" cy="142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13</xdr:row>
      <xdr:rowOff>123825</xdr:rowOff>
    </xdr:from>
    <xdr:to>
      <xdr:col>16</xdr:col>
      <xdr:colOff>396240</xdr:colOff>
      <xdr:row>24</xdr:row>
      <xdr:rowOff>87630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077575" y="3048000"/>
          <a:ext cx="2987040" cy="1983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5"/>
  </sheetPr>
  <dimension ref="A1:L104"/>
  <sheetViews>
    <sheetView tabSelected="1" view="pageBreakPreview" zoomScaleNormal="100" topLeftCell="A3" workbookViewId="0">
      <selection activeCell="R27" sqref="R26:R27"/>
    </sheetView>
  </sheetViews>
  <sheetFormatPr defaultColWidth="9" defaultRowHeight="14.25"/>
  <cols>
    <col min="1" max="1" width="10.5" customWidth="1"/>
    <col min="2" max="2" width="12.625" customWidth="1"/>
    <col min="3" max="3" width="15" customWidth="1"/>
    <col min="4" max="4" width="17.125" customWidth="1"/>
    <col min="6" max="6" width="15.625" customWidth="1"/>
    <col min="7" max="8" width="10.625" customWidth="1"/>
    <col min="10" max="10" width="11" customWidth="1"/>
    <col min="11" max="11" width="10.5" customWidth="1"/>
    <col min="12" max="12" width="11.75" customWidth="1"/>
  </cols>
  <sheetData>
    <row r="1" ht="24.75" spans="1:12">
      <c r="A1" s="6" t="s">
        <v>0</v>
      </c>
      <c r="B1" s="7"/>
      <c r="C1" s="7"/>
      <c r="D1" s="7"/>
      <c r="E1" s="7"/>
      <c r="F1" s="8"/>
      <c r="G1" s="7"/>
      <c r="H1" s="8"/>
      <c r="I1" s="7"/>
      <c r="J1" s="7"/>
      <c r="K1" s="7"/>
      <c r="L1" s="7"/>
    </row>
    <row r="2" spans="1:12">
      <c r="A2" s="9" t="s">
        <v>1</v>
      </c>
      <c r="B2" s="10"/>
      <c r="C2" s="11" t="s">
        <v>2</v>
      </c>
      <c r="D2" s="12" t="s">
        <v>3</v>
      </c>
      <c r="E2" s="13" t="s">
        <v>4</v>
      </c>
      <c r="F2" s="14"/>
      <c r="G2" s="15"/>
      <c r="H2" s="16" t="s">
        <v>5</v>
      </c>
      <c r="I2" s="17" t="s">
        <v>6</v>
      </c>
      <c r="J2" s="18"/>
      <c r="K2" s="19" t="s">
        <v>7</v>
      </c>
      <c r="L2" s="20"/>
    </row>
    <row r="3" spans="1:12">
      <c r="A3" s="21" t="s">
        <v>8</v>
      </c>
      <c r="B3" s="22"/>
      <c r="C3" s="23" t="s">
        <v>9</v>
      </c>
      <c r="D3" s="24" t="s">
        <v>10</v>
      </c>
      <c r="E3" s="25" t="s">
        <v>11</v>
      </c>
      <c r="F3" s="26"/>
      <c r="G3" s="27"/>
      <c r="H3" s="28" t="s">
        <v>12</v>
      </c>
      <c r="I3" s="29" t="s">
        <v>13</v>
      </c>
      <c r="J3" s="30"/>
      <c r="K3" s="31"/>
      <c r="L3" s="32"/>
    </row>
    <row r="4" spans="1:12">
      <c r="A4" s="21" t="s">
        <v>14</v>
      </c>
      <c r="B4" s="22"/>
      <c r="C4" s="23" t="s">
        <v>15</v>
      </c>
      <c r="D4" s="24" t="s">
        <v>16</v>
      </c>
      <c r="E4" s="25"/>
      <c r="F4" s="26"/>
      <c r="G4" s="27"/>
      <c r="H4" s="28" t="s">
        <v>17</v>
      </c>
      <c r="I4" s="29" t="s">
        <v>18</v>
      </c>
      <c r="J4" s="30"/>
      <c r="K4" s="31"/>
      <c r="L4" s="32"/>
    </row>
    <row r="5" spans="1:12">
      <c r="A5" s="21" t="s">
        <v>19</v>
      </c>
      <c r="B5" s="22"/>
      <c r="C5" s="23" t="s">
        <v>20</v>
      </c>
      <c r="D5" s="24" t="s">
        <v>21</v>
      </c>
      <c r="E5" s="25" t="s">
        <v>22</v>
      </c>
      <c r="F5" s="26"/>
      <c r="G5" s="27"/>
      <c r="H5" s="33" t="s">
        <v>23</v>
      </c>
      <c r="I5" s="29" t="s">
        <v>18</v>
      </c>
      <c r="J5" s="30"/>
      <c r="K5" s="31"/>
      <c r="L5" s="32"/>
    </row>
    <row r="6" spans="1:12">
      <c r="A6" s="21" t="s">
        <v>24</v>
      </c>
      <c r="B6" s="22"/>
      <c r="C6" s="23" t="s">
        <v>25</v>
      </c>
      <c r="D6" s="24" t="s">
        <v>26</v>
      </c>
      <c r="E6" s="25" t="s">
        <v>27</v>
      </c>
      <c r="F6" s="26"/>
      <c r="G6" s="27"/>
      <c r="H6" s="33" t="s">
        <v>28</v>
      </c>
      <c r="I6" s="34">
        <v>45940</v>
      </c>
      <c r="J6" s="35"/>
      <c r="K6" s="31"/>
      <c r="L6" s="32"/>
    </row>
    <row r="7" ht="15" spans="1:12">
      <c r="A7" s="36" t="s">
        <v>29</v>
      </c>
      <c r="B7" s="37"/>
      <c r="C7" s="38"/>
      <c r="D7" s="39"/>
      <c r="E7" s="40"/>
      <c r="F7" s="41"/>
      <c r="G7" s="42"/>
      <c r="H7" s="43"/>
      <c r="I7" s="44"/>
      <c r="J7" s="45"/>
      <c r="K7" s="31"/>
      <c r="L7" s="32"/>
    </row>
    <row r="8" spans="1:12">
      <c r="A8" s="46" t="s">
        <v>30</v>
      </c>
      <c r="B8" s="47"/>
      <c r="C8" s="47"/>
      <c r="D8" s="47"/>
      <c r="E8" s="47"/>
      <c r="F8" s="47"/>
      <c r="G8" s="48"/>
      <c r="H8" s="47"/>
      <c r="I8" s="47"/>
      <c r="J8" s="47"/>
      <c r="K8" s="49"/>
      <c r="L8" s="50"/>
    </row>
    <row r="9" ht="24" spans="1:12">
      <c r="A9" s="51" t="s">
        <v>31</v>
      </c>
      <c r="B9" s="52" t="s">
        <v>32</v>
      </c>
      <c r="C9" s="52" t="s">
        <v>33</v>
      </c>
      <c r="D9" s="52" t="s">
        <v>34</v>
      </c>
      <c r="E9" s="53"/>
      <c r="F9" s="53"/>
      <c r="G9" s="54" t="s">
        <v>35</v>
      </c>
      <c r="H9" s="54" t="s">
        <v>36</v>
      </c>
      <c r="I9" s="55" t="s">
        <v>37</v>
      </c>
      <c r="J9" s="54" t="s">
        <v>38</v>
      </c>
      <c r="K9" s="56" t="s">
        <v>39</v>
      </c>
      <c r="L9" s="57" t="s">
        <v>40</v>
      </c>
    </row>
    <row r="10" ht="19" customHeight="1" spans="1:12">
      <c r="A10" s="58">
        <v>1</v>
      </c>
      <c r="B10" s="59" t="s">
        <v>41</v>
      </c>
      <c r="C10" s="60">
        <v>2</v>
      </c>
      <c r="D10" s="61" t="s">
        <v>42</v>
      </c>
      <c r="E10" s="62"/>
      <c r="F10" s="62"/>
      <c r="G10" s="63"/>
      <c r="H10" s="64" t="s">
        <v>43</v>
      </c>
      <c r="I10" s="63">
        <v>3</v>
      </c>
      <c r="J10" s="65">
        <v>1</v>
      </c>
      <c r="K10" s="66">
        <f t="shared" ref="K10:K21" si="0">I10*J10</f>
        <v>3</v>
      </c>
      <c r="L10" s="67"/>
    </row>
    <row r="11" ht="24" customHeight="1" spans="1:12">
      <c r="A11" s="58">
        <v>2</v>
      </c>
      <c r="B11" s="59" t="s">
        <v>44</v>
      </c>
      <c r="C11" s="68">
        <v>2</v>
      </c>
      <c r="D11" s="69" t="s">
        <v>45</v>
      </c>
      <c r="E11" s="70"/>
      <c r="F11" s="71"/>
      <c r="G11" s="72"/>
      <c r="H11" s="73" t="s">
        <v>46</v>
      </c>
      <c r="I11" s="63">
        <f>33+2+11+3</f>
        <v>49</v>
      </c>
      <c r="J11" s="65">
        <v>0.19</v>
      </c>
      <c r="K11" s="66">
        <f t="shared" si="0"/>
        <v>9.31</v>
      </c>
      <c r="L11" s="74" t="s">
        <v>47</v>
      </c>
    </row>
    <row r="12" ht="19" customHeight="1" spans="1:12">
      <c r="A12" s="58">
        <v>3</v>
      </c>
      <c r="B12" s="59" t="s">
        <v>48</v>
      </c>
      <c r="C12" s="68">
        <v>2</v>
      </c>
      <c r="D12" s="75"/>
      <c r="E12" s="76"/>
      <c r="F12" s="77"/>
      <c r="G12" s="72"/>
      <c r="H12" s="73" t="s">
        <v>46</v>
      </c>
      <c r="I12" s="63">
        <f>33+2+11+3</f>
        <v>49</v>
      </c>
      <c r="J12" s="65">
        <v>0.045</v>
      </c>
      <c r="K12" s="66">
        <f t="shared" si="0"/>
        <v>2.205</v>
      </c>
      <c r="L12" s="67" t="s">
        <v>49</v>
      </c>
    </row>
    <row r="13" ht="19" customHeight="1" spans="1:12">
      <c r="A13" s="58">
        <v>4</v>
      </c>
      <c r="B13" s="59" t="s">
        <v>50</v>
      </c>
      <c r="C13" s="60">
        <v>2</v>
      </c>
      <c r="D13" s="78" t="s">
        <v>51</v>
      </c>
      <c r="E13" s="79"/>
      <c r="F13" s="79"/>
      <c r="G13" s="72"/>
      <c r="H13" s="64" t="s">
        <v>46</v>
      </c>
      <c r="I13" s="63">
        <f>33+2+5+3</f>
        <v>43</v>
      </c>
      <c r="J13" s="65">
        <v>0.043</v>
      </c>
      <c r="K13" s="66">
        <f t="shared" si="0"/>
        <v>1.849</v>
      </c>
      <c r="L13" s="67" t="s">
        <v>49</v>
      </c>
    </row>
    <row r="14" ht="15" customHeight="1" spans="1:12">
      <c r="A14" s="58">
        <v>5</v>
      </c>
      <c r="B14" s="59" t="s">
        <v>52</v>
      </c>
      <c r="C14" s="68">
        <v>2</v>
      </c>
      <c r="D14" s="78" t="s">
        <v>53</v>
      </c>
      <c r="E14" s="79"/>
      <c r="F14" s="79"/>
      <c r="G14" s="72"/>
      <c r="H14" s="64">
        <v>54</v>
      </c>
      <c r="I14" s="63">
        <v>56</v>
      </c>
      <c r="J14" s="65">
        <v>0.103</v>
      </c>
      <c r="K14" s="66">
        <f t="shared" si="0"/>
        <v>5.768</v>
      </c>
      <c r="L14" s="67" t="s">
        <v>54</v>
      </c>
    </row>
    <row r="15" ht="15" customHeight="1" spans="1:12">
      <c r="A15" s="58">
        <v>6</v>
      </c>
      <c r="B15" s="59" t="s">
        <v>55</v>
      </c>
      <c r="C15" s="68">
        <v>4</v>
      </c>
      <c r="D15" s="78" t="s">
        <v>53</v>
      </c>
      <c r="E15" s="79"/>
      <c r="F15" s="79"/>
      <c r="G15" s="72"/>
      <c r="H15" s="64">
        <v>54</v>
      </c>
      <c r="I15" s="63">
        <v>56</v>
      </c>
      <c r="J15" s="65">
        <v>0.038</v>
      </c>
      <c r="K15" s="66">
        <f t="shared" si="0"/>
        <v>2.128</v>
      </c>
      <c r="L15" s="67" t="s">
        <v>54</v>
      </c>
    </row>
    <row r="16" ht="15" customHeight="1" spans="1:12">
      <c r="A16" s="58">
        <v>7</v>
      </c>
      <c r="B16" s="59" t="s">
        <v>56</v>
      </c>
      <c r="C16" s="68">
        <v>4</v>
      </c>
      <c r="D16" s="78" t="s">
        <v>57</v>
      </c>
      <c r="E16" s="79"/>
      <c r="F16" s="79"/>
      <c r="G16" s="72"/>
      <c r="H16" s="64">
        <v>54</v>
      </c>
      <c r="I16" s="63">
        <v>59</v>
      </c>
      <c r="J16" s="65">
        <v>0.045</v>
      </c>
      <c r="K16" s="66">
        <f t="shared" si="0"/>
        <v>2.655</v>
      </c>
      <c r="L16" s="67" t="s">
        <v>58</v>
      </c>
    </row>
    <row r="17" spans="1:12">
      <c r="A17" s="58">
        <v>8</v>
      </c>
      <c r="B17" s="59" t="s">
        <v>59</v>
      </c>
      <c r="C17" s="68">
        <v>2</v>
      </c>
      <c r="D17" s="78" t="s">
        <v>60</v>
      </c>
      <c r="E17" s="80"/>
      <c r="F17" s="80"/>
      <c r="G17" s="72"/>
      <c r="H17" s="64">
        <v>54</v>
      </c>
      <c r="I17" s="63">
        <f>35+10+3</f>
        <v>48</v>
      </c>
      <c r="J17" s="65">
        <v>0.023</v>
      </c>
      <c r="K17" s="66">
        <f t="shared" si="0"/>
        <v>1.104</v>
      </c>
      <c r="L17" s="67" t="s">
        <v>61</v>
      </c>
    </row>
    <row r="18" spans="1:12">
      <c r="A18" s="58">
        <v>9</v>
      </c>
      <c r="B18" s="59" t="s">
        <v>62</v>
      </c>
      <c r="C18" s="68">
        <v>4</v>
      </c>
      <c r="D18" s="78" t="s">
        <v>60</v>
      </c>
      <c r="E18" s="80"/>
      <c r="F18" s="80"/>
      <c r="G18" s="72"/>
      <c r="H18" s="64">
        <v>54</v>
      </c>
      <c r="I18" s="63">
        <f>35+10+3</f>
        <v>48</v>
      </c>
      <c r="J18" s="65">
        <v>0.036</v>
      </c>
      <c r="K18" s="66">
        <f t="shared" si="0"/>
        <v>1.728</v>
      </c>
      <c r="L18" s="67" t="s">
        <v>61</v>
      </c>
    </row>
    <row r="19" spans="1:12">
      <c r="A19" s="58">
        <v>10</v>
      </c>
      <c r="B19" s="59" t="s">
        <v>63</v>
      </c>
      <c r="C19" s="60">
        <v>2</v>
      </c>
      <c r="D19" s="78" t="s">
        <v>64</v>
      </c>
      <c r="E19" s="80"/>
      <c r="F19" s="80"/>
      <c r="G19" s="72"/>
      <c r="H19" s="64">
        <v>54</v>
      </c>
      <c r="I19" s="63">
        <v>55</v>
      </c>
      <c r="J19" s="65">
        <v>0.008</v>
      </c>
      <c r="K19" s="66">
        <f t="shared" si="0"/>
        <v>0.44</v>
      </c>
      <c r="L19" s="67" t="s">
        <v>61</v>
      </c>
    </row>
    <row r="20" s="1" customFormat="1" spans="1:12">
      <c r="A20" s="58">
        <v>11</v>
      </c>
      <c r="B20" s="59" t="s">
        <v>65</v>
      </c>
      <c r="C20" s="81">
        <v>4</v>
      </c>
      <c r="D20" s="82" t="s">
        <v>66</v>
      </c>
      <c r="E20" s="83"/>
      <c r="F20" s="83"/>
      <c r="G20" s="84"/>
      <c r="H20" s="85">
        <v>54</v>
      </c>
      <c r="I20" s="84">
        <f>34.3+10</f>
        <v>44.3</v>
      </c>
      <c r="J20" s="86">
        <v>0.015</v>
      </c>
      <c r="K20" s="66">
        <f t="shared" si="0"/>
        <v>0.6645</v>
      </c>
      <c r="L20" s="87" t="s">
        <v>67</v>
      </c>
    </row>
    <row r="21" s="1" customFormat="1" spans="1:12">
      <c r="A21" s="58">
        <v>12</v>
      </c>
      <c r="B21" s="59" t="s">
        <v>68</v>
      </c>
      <c r="C21" s="81">
        <v>2</v>
      </c>
      <c r="D21" s="82" t="s">
        <v>66</v>
      </c>
      <c r="E21" s="83"/>
      <c r="F21" s="83"/>
      <c r="G21" s="84"/>
      <c r="H21" s="85">
        <v>54</v>
      </c>
      <c r="I21" s="84">
        <f>34.3+10</f>
        <v>44.3</v>
      </c>
      <c r="J21" s="86">
        <v>0.032</v>
      </c>
      <c r="K21" s="66">
        <f t="shared" ref="K21:K26" si="1">I21*J21</f>
        <v>1.4176</v>
      </c>
      <c r="L21" s="87" t="s">
        <v>67</v>
      </c>
    </row>
    <row r="22" s="2" customFormat="1" spans="1:12">
      <c r="A22" s="58">
        <v>13</v>
      </c>
      <c r="B22" s="59" t="s">
        <v>69</v>
      </c>
      <c r="C22" s="81">
        <v>2</v>
      </c>
      <c r="D22" s="82" t="s">
        <v>70</v>
      </c>
      <c r="E22" s="88"/>
      <c r="F22" s="88"/>
      <c r="G22" s="84"/>
      <c r="H22" s="73" t="s">
        <v>71</v>
      </c>
      <c r="I22" s="89">
        <f t="shared" ref="I22:I24" si="2">29.01*1.13*1.1*7.25*1.05</f>
        <v>274.502410875</v>
      </c>
      <c r="J22" s="65">
        <v>0.07</v>
      </c>
      <c r="K22" s="66">
        <f t="shared" si="1"/>
        <v>19.21516876125</v>
      </c>
      <c r="L22" s="87" t="s">
        <v>72</v>
      </c>
    </row>
    <row r="23" s="2" customFormat="1" spans="1:12">
      <c r="A23" s="58">
        <v>14</v>
      </c>
      <c r="B23" s="59" t="s">
        <v>73</v>
      </c>
      <c r="C23" s="81">
        <v>2</v>
      </c>
      <c r="D23" s="82" t="s">
        <v>70</v>
      </c>
      <c r="E23" s="88"/>
      <c r="F23" s="88"/>
      <c r="G23" s="84"/>
      <c r="H23" s="73" t="s">
        <v>71</v>
      </c>
      <c r="I23" s="89">
        <f t="shared" si="2"/>
        <v>274.502410875</v>
      </c>
      <c r="J23" s="65">
        <v>0.066</v>
      </c>
      <c r="K23" s="66">
        <f t="shared" si="1"/>
        <v>18.11715911775</v>
      </c>
      <c r="L23" s="87" t="s">
        <v>72</v>
      </c>
    </row>
    <row r="24" s="2" customFormat="1" spans="1:12">
      <c r="A24" s="58">
        <v>15</v>
      </c>
      <c r="B24" s="59" t="s">
        <v>74</v>
      </c>
      <c r="C24" s="81">
        <v>2</v>
      </c>
      <c r="D24" s="82" t="s">
        <v>70</v>
      </c>
      <c r="E24" s="88"/>
      <c r="F24" s="88"/>
      <c r="G24" s="84"/>
      <c r="H24" s="73" t="s">
        <v>71</v>
      </c>
      <c r="I24" s="89">
        <f t="shared" si="2"/>
        <v>274.502410875</v>
      </c>
      <c r="J24" s="65">
        <v>0.03</v>
      </c>
      <c r="K24" s="66">
        <f t="shared" si="1"/>
        <v>8.23507232625</v>
      </c>
      <c r="L24" s="87" t="s">
        <v>72</v>
      </c>
    </row>
    <row r="25" s="2" customFormat="1" spans="1:12">
      <c r="A25" s="58">
        <v>16</v>
      </c>
      <c r="B25" s="59" t="s">
        <v>75</v>
      </c>
      <c r="C25" s="81">
        <v>2</v>
      </c>
      <c r="D25" s="82" t="s">
        <v>76</v>
      </c>
      <c r="E25" s="88"/>
      <c r="F25" s="88"/>
      <c r="G25" s="84"/>
      <c r="H25" s="73" t="s">
        <v>77</v>
      </c>
      <c r="I25" s="89">
        <f>0.96*7.25*1.13*1.1*1.05</f>
        <v>9.083844</v>
      </c>
      <c r="J25" s="65">
        <v>1.3</v>
      </c>
      <c r="K25" s="66">
        <f t="shared" si="1"/>
        <v>11.8089972</v>
      </c>
      <c r="L25" s="87" t="s">
        <v>72</v>
      </c>
    </row>
    <row r="26" ht="16" customHeight="1" spans="1:12">
      <c r="A26" s="58">
        <v>17</v>
      </c>
      <c r="B26" s="59" t="s">
        <v>78</v>
      </c>
      <c r="C26" s="60">
        <v>2</v>
      </c>
      <c r="D26" s="82" t="s">
        <v>79</v>
      </c>
      <c r="E26" s="88"/>
      <c r="F26" s="88"/>
      <c r="G26" s="84"/>
      <c r="H26" s="90" t="s">
        <v>71</v>
      </c>
      <c r="I26" s="89">
        <f>11.27*1.28*1.13*1.05*7.25</f>
        <v>124.0908144</v>
      </c>
      <c r="J26" s="91">
        <v>0.057</v>
      </c>
      <c r="K26" s="66">
        <f t="shared" si="1"/>
        <v>7.0731764208</v>
      </c>
      <c r="L26" s="92" t="s">
        <v>80</v>
      </c>
    </row>
    <row r="27" spans="1:12">
      <c r="A27" s="58">
        <v>18</v>
      </c>
      <c r="B27" s="59" t="s">
        <v>81</v>
      </c>
      <c r="C27" s="60">
        <v>2</v>
      </c>
      <c r="D27" s="93" t="s">
        <v>82</v>
      </c>
      <c r="E27" s="79"/>
      <c r="F27" s="79"/>
      <c r="G27" s="63"/>
      <c r="H27" s="64">
        <v>54</v>
      </c>
      <c r="I27" s="63">
        <v>12.5</v>
      </c>
      <c r="J27" s="94">
        <v>0.033</v>
      </c>
      <c r="K27" s="66">
        <f t="shared" ref="K27:K43" si="3">I27*J27</f>
        <v>0.4125</v>
      </c>
      <c r="L27" s="67" t="s">
        <v>83</v>
      </c>
    </row>
    <row r="28" customFormat="1" spans="1:12">
      <c r="A28" s="58">
        <v>19</v>
      </c>
      <c r="B28" s="59" t="s">
        <v>84</v>
      </c>
      <c r="C28" s="60">
        <v>4</v>
      </c>
      <c r="D28" s="93" t="s">
        <v>85</v>
      </c>
      <c r="E28" s="79"/>
      <c r="F28" s="79"/>
      <c r="G28" s="63"/>
      <c r="H28" s="64">
        <v>54</v>
      </c>
      <c r="I28" s="63">
        <v>21</v>
      </c>
      <c r="J28" s="94">
        <v>0.009</v>
      </c>
      <c r="K28" s="66">
        <f t="shared" si="3"/>
        <v>0.189</v>
      </c>
      <c r="L28" s="67" t="s">
        <v>83</v>
      </c>
    </row>
    <row r="29" customFormat="1" spans="1:12">
      <c r="A29" s="58">
        <v>21</v>
      </c>
      <c r="B29" s="59" t="s">
        <v>86</v>
      </c>
      <c r="C29" s="60">
        <v>2</v>
      </c>
      <c r="D29" s="93" t="s">
        <v>87</v>
      </c>
      <c r="E29" s="79"/>
      <c r="F29" s="79"/>
      <c r="G29" s="63"/>
      <c r="H29" s="64">
        <v>44</v>
      </c>
      <c r="I29" s="63">
        <v>16</v>
      </c>
      <c r="J29" s="94">
        <v>0.033</v>
      </c>
      <c r="K29" s="66">
        <f t="shared" si="3"/>
        <v>0.528</v>
      </c>
      <c r="L29" s="67" t="s">
        <v>88</v>
      </c>
    </row>
    <row r="30" customFormat="1" spans="1:12">
      <c r="A30" s="58">
        <v>21</v>
      </c>
      <c r="B30" s="59" t="s">
        <v>89</v>
      </c>
      <c r="C30" s="60">
        <v>2</v>
      </c>
      <c r="D30" s="93" t="s">
        <v>90</v>
      </c>
      <c r="E30" s="79"/>
      <c r="F30" s="79"/>
      <c r="G30" s="63"/>
      <c r="H30" s="64">
        <v>44</v>
      </c>
      <c r="I30" s="63">
        <v>32</v>
      </c>
      <c r="J30" s="94">
        <v>0.025</v>
      </c>
      <c r="K30" s="66">
        <f t="shared" si="3"/>
        <v>0.8</v>
      </c>
      <c r="L30" s="67" t="s">
        <v>88</v>
      </c>
    </row>
    <row r="31" customFormat="1" spans="1:12">
      <c r="A31" s="58">
        <v>22</v>
      </c>
      <c r="B31" s="59" t="s">
        <v>91</v>
      </c>
      <c r="C31" s="60">
        <v>2</v>
      </c>
      <c r="D31" s="93" t="s">
        <v>92</v>
      </c>
      <c r="E31" s="79"/>
      <c r="F31" s="79"/>
      <c r="G31" s="63"/>
      <c r="H31" s="64">
        <v>54</v>
      </c>
      <c r="I31" s="63">
        <v>16</v>
      </c>
      <c r="J31" s="94">
        <v>0.033</v>
      </c>
      <c r="K31" s="66">
        <f t="shared" si="3"/>
        <v>0.528</v>
      </c>
      <c r="L31" s="67" t="s">
        <v>83</v>
      </c>
    </row>
    <row r="32" spans="1:12">
      <c r="A32" s="58">
        <v>23</v>
      </c>
      <c r="B32" s="59" t="s">
        <v>93</v>
      </c>
      <c r="C32" s="60">
        <v>2</v>
      </c>
      <c r="D32" s="93" t="s">
        <v>94</v>
      </c>
      <c r="E32" s="79"/>
      <c r="F32" s="79"/>
      <c r="G32" s="72"/>
      <c r="H32" s="64" t="s">
        <v>95</v>
      </c>
      <c r="I32" s="72">
        <v>18</v>
      </c>
      <c r="J32" s="94">
        <v>0.013</v>
      </c>
      <c r="K32" s="66">
        <f t="shared" si="3"/>
        <v>0.234</v>
      </c>
      <c r="L32" s="67" t="s">
        <v>83</v>
      </c>
    </row>
    <row r="33" spans="1:12">
      <c r="A33" s="58">
        <v>24</v>
      </c>
      <c r="B33" s="59" t="s">
        <v>96</v>
      </c>
      <c r="C33" s="60">
        <v>4</v>
      </c>
      <c r="D33" s="93" t="s">
        <v>97</v>
      </c>
      <c r="E33" s="79"/>
      <c r="F33" s="79"/>
      <c r="G33" s="63"/>
      <c r="H33" s="64">
        <v>54</v>
      </c>
      <c r="I33" s="63">
        <v>10</v>
      </c>
      <c r="J33" s="94">
        <v>0.01</v>
      </c>
      <c r="K33" s="66">
        <f t="shared" si="3"/>
        <v>0.1</v>
      </c>
      <c r="L33" s="67" t="s">
        <v>83</v>
      </c>
    </row>
    <row r="34" spans="1:12">
      <c r="A34" s="58">
        <v>25</v>
      </c>
      <c r="B34" s="59" t="s">
        <v>98</v>
      </c>
      <c r="C34" s="60">
        <v>2</v>
      </c>
      <c r="D34" s="93" t="s">
        <v>99</v>
      </c>
      <c r="E34" s="79"/>
      <c r="F34" s="79"/>
      <c r="G34" s="63"/>
      <c r="H34" s="64" t="s">
        <v>100</v>
      </c>
      <c r="I34" s="63">
        <v>35</v>
      </c>
      <c r="J34" s="94">
        <v>0.0135</v>
      </c>
      <c r="K34" s="66">
        <f t="shared" si="3"/>
        <v>0.4725</v>
      </c>
      <c r="L34" s="67" t="s">
        <v>101</v>
      </c>
    </row>
    <row r="35" spans="1:12">
      <c r="A35" s="58">
        <v>26</v>
      </c>
      <c r="B35" s="59" t="s">
        <v>102</v>
      </c>
      <c r="C35" s="60">
        <v>2</v>
      </c>
      <c r="D35" s="93" t="s">
        <v>103</v>
      </c>
      <c r="E35" s="79"/>
      <c r="F35" s="79"/>
      <c r="G35" s="63"/>
      <c r="H35" s="64" t="s">
        <v>100</v>
      </c>
      <c r="I35" s="63">
        <v>56</v>
      </c>
      <c r="J35" s="94">
        <v>0.016</v>
      </c>
      <c r="K35" s="66">
        <f t="shared" si="3"/>
        <v>0.896</v>
      </c>
      <c r="L35" s="67" t="s">
        <v>101</v>
      </c>
    </row>
    <row r="36" customFormat="1" spans="1:12">
      <c r="A36" s="58">
        <v>27</v>
      </c>
      <c r="B36" s="59" t="s">
        <v>104</v>
      </c>
      <c r="C36" s="60">
        <v>2</v>
      </c>
      <c r="D36" s="93" t="s">
        <v>105</v>
      </c>
      <c r="E36" s="79"/>
      <c r="F36" s="79"/>
      <c r="G36" s="63"/>
      <c r="H36" s="64">
        <v>54</v>
      </c>
      <c r="I36" s="63">
        <v>10</v>
      </c>
      <c r="J36" s="94">
        <v>0.018</v>
      </c>
      <c r="K36" s="66">
        <f t="shared" si="3"/>
        <v>0.18</v>
      </c>
      <c r="L36" s="67" t="s">
        <v>83</v>
      </c>
    </row>
    <row r="37" customFormat="1" spans="1:12">
      <c r="A37" s="58">
        <v>28</v>
      </c>
      <c r="B37" s="59" t="s">
        <v>106</v>
      </c>
      <c r="C37" s="60">
        <v>2</v>
      </c>
      <c r="D37" s="93" t="s">
        <v>105</v>
      </c>
      <c r="E37" s="79"/>
      <c r="F37" s="79"/>
      <c r="G37" s="63"/>
      <c r="H37" s="64">
        <v>54</v>
      </c>
      <c r="I37" s="63">
        <v>10</v>
      </c>
      <c r="J37" s="94">
        <v>0.022</v>
      </c>
      <c r="K37" s="66">
        <f t="shared" si="3"/>
        <v>0.22</v>
      </c>
      <c r="L37" s="67" t="s">
        <v>83</v>
      </c>
    </row>
    <row r="38" s="3" customFormat="1" ht="15" customHeight="1" spans="1:12">
      <c r="A38" s="58">
        <v>28</v>
      </c>
      <c r="B38" s="59" t="s">
        <v>107</v>
      </c>
      <c r="C38" s="60">
        <v>2</v>
      </c>
      <c r="D38" s="95" t="s">
        <v>108</v>
      </c>
      <c r="E38" s="96"/>
      <c r="F38" s="96"/>
      <c r="G38" s="97"/>
      <c r="H38" s="98" t="s">
        <v>109</v>
      </c>
      <c r="I38" s="97">
        <v>85</v>
      </c>
      <c r="J38" s="99">
        <v>0.036</v>
      </c>
      <c r="K38" s="100">
        <f t="shared" si="3"/>
        <v>3.06</v>
      </c>
      <c r="L38" s="101" t="s">
        <v>110</v>
      </c>
    </row>
    <row r="39" s="2" customFormat="1" spans="1:12">
      <c r="A39" s="102">
        <v>30</v>
      </c>
      <c r="B39" s="59" t="s">
        <v>111</v>
      </c>
      <c r="C39" s="81">
        <v>2</v>
      </c>
      <c r="D39" s="93" t="s">
        <v>112</v>
      </c>
      <c r="E39" s="80"/>
      <c r="F39" s="80"/>
      <c r="G39" s="63"/>
      <c r="H39" s="73" t="s">
        <v>77</v>
      </c>
      <c r="I39" s="63">
        <v>1.2</v>
      </c>
      <c r="J39" s="65">
        <f>4.2*4*4/91.2*1.05</f>
        <v>0.773684210526316</v>
      </c>
      <c r="K39" s="103">
        <f t="shared" si="3"/>
        <v>0.928421052631579</v>
      </c>
      <c r="L39" s="87" t="s">
        <v>113</v>
      </c>
    </row>
    <row r="40" customFormat="1" spans="1:12">
      <c r="A40" s="58">
        <v>31</v>
      </c>
      <c r="B40" s="59" t="s">
        <v>114</v>
      </c>
      <c r="C40" s="60">
        <v>2</v>
      </c>
      <c r="D40" s="93" t="s">
        <v>115</v>
      </c>
      <c r="E40" s="79"/>
      <c r="F40" s="79"/>
      <c r="G40" s="63"/>
      <c r="H40" s="64" t="s">
        <v>77</v>
      </c>
      <c r="I40" s="63">
        <v>1.2</v>
      </c>
      <c r="J40" s="94">
        <f>4.2*2/91.4*1.03</f>
        <v>0.0946608315098468</v>
      </c>
      <c r="K40" s="66">
        <f t="shared" si="3"/>
        <v>0.113592997811816</v>
      </c>
      <c r="L40" s="67" t="s">
        <v>113</v>
      </c>
    </row>
    <row r="41" spans="1:12">
      <c r="A41" s="58">
        <v>32</v>
      </c>
      <c r="B41" s="59" t="s">
        <v>116</v>
      </c>
      <c r="C41" s="60">
        <v>2</v>
      </c>
      <c r="D41" s="93" t="s">
        <v>117</v>
      </c>
      <c r="E41" s="79"/>
      <c r="F41" s="79"/>
      <c r="G41" s="63"/>
      <c r="H41" s="64" t="s">
        <v>77</v>
      </c>
      <c r="I41" s="63">
        <v>2.25</v>
      </c>
      <c r="J41" s="94">
        <v>0.23</v>
      </c>
      <c r="K41" s="66">
        <f t="shared" si="3"/>
        <v>0.5175</v>
      </c>
      <c r="L41" s="67" t="s">
        <v>113</v>
      </c>
    </row>
    <row r="42" spans="1:12">
      <c r="A42" s="58">
        <v>33</v>
      </c>
      <c r="B42" s="59" t="s">
        <v>118</v>
      </c>
      <c r="C42" s="60">
        <v>2</v>
      </c>
      <c r="D42" s="93" t="s">
        <v>119</v>
      </c>
      <c r="E42" s="79"/>
      <c r="F42" s="79"/>
      <c r="G42" s="63"/>
      <c r="H42" s="64" t="s">
        <v>77</v>
      </c>
      <c r="I42" s="63">
        <v>2.4</v>
      </c>
      <c r="J42" s="94">
        <v>0.38</v>
      </c>
      <c r="K42" s="66">
        <f t="shared" si="3"/>
        <v>0.912</v>
      </c>
      <c r="L42" s="67" t="s">
        <v>113</v>
      </c>
    </row>
    <row r="43" spans="1:12">
      <c r="A43" s="58">
        <v>34</v>
      </c>
      <c r="B43" s="59" t="s">
        <v>120</v>
      </c>
      <c r="C43" s="60">
        <v>4</v>
      </c>
      <c r="D43" s="93" t="s">
        <v>121</v>
      </c>
      <c r="E43" s="79"/>
      <c r="F43" s="79"/>
      <c r="G43" s="63"/>
      <c r="H43" s="104" t="s">
        <v>122</v>
      </c>
      <c r="I43" s="84">
        <v>0.33</v>
      </c>
      <c r="J43" s="65">
        <v>4</v>
      </c>
      <c r="K43" s="66">
        <f t="shared" si="3"/>
        <v>1.32</v>
      </c>
      <c r="L43" s="67" t="s">
        <v>123</v>
      </c>
    </row>
    <row r="45" ht="15" spans="1:12">
      <c r="A45" s="105"/>
      <c r="B45" s="106"/>
      <c r="C45" s="107"/>
      <c r="D45" s="108"/>
      <c r="E45" s="109"/>
      <c r="F45" s="109"/>
      <c r="G45" s="109"/>
      <c r="H45" s="110" t="s">
        <v>124</v>
      </c>
      <c r="I45" s="110"/>
      <c r="J45" s="110"/>
      <c r="K45" s="111">
        <f>SUM(K10:K44)</f>
        <v>108.130187876493</v>
      </c>
      <c r="L45" s="112"/>
    </row>
    <row r="46" spans="1:12">
      <c r="A46" s="113" t="s">
        <v>125</v>
      </c>
      <c r="B46" s="114"/>
      <c r="C46" s="115"/>
      <c r="D46" s="116"/>
      <c r="E46" s="117"/>
      <c r="F46" s="118"/>
      <c r="G46" s="119"/>
      <c r="H46" s="114"/>
      <c r="I46" s="114"/>
      <c r="J46" s="114"/>
      <c r="K46" s="120"/>
      <c r="L46" s="121"/>
    </row>
    <row r="47" customFormat="1" ht="15" customHeight="1" spans="1:12">
      <c r="A47" s="58">
        <v>1</v>
      </c>
      <c r="B47" s="59" t="s">
        <v>126</v>
      </c>
      <c r="C47" s="60">
        <v>2</v>
      </c>
      <c r="D47" s="93" t="s">
        <v>127</v>
      </c>
      <c r="E47" s="79"/>
      <c r="F47" s="79"/>
      <c r="G47" s="63"/>
      <c r="H47" s="104" t="s">
        <v>122</v>
      </c>
      <c r="I47" s="63">
        <v>0.6</v>
      </c>
      <c r="J47" s="65">
        <f t="shared" ref="J47:J52" si="4">C47</f>
        <v>2</v>
      </c>
      <c r="K47" s="66">
        <f t="shared" ref="K47:K50" si="5">I47*J47</f>
        <v>1.2</v>
      </c>
      <c r="L47" s="67"/>
    </row>
    <row r="48" customFormat="1" ht="15" customHeight="1" spans="1:12">
      <c r="A48" s="58">
        <v>2</v>
      </c>
      <c r="B48" s="59" t="s">
        <v>128</v>
      </c>
      <c r="C48" s="60">
        <v>2</v>
      </c>
      <c r="D48" s="93" t="s">
        <v>129</v>
      </c>
      <c r="E48" s="79"/>
      <c r="F48" s="79"/>
      <c r="G48" s="63"/>
      <c r="H48" s="104" t="s">
        <v>122</v>
      </c>
      <c r="I48" s="63">
        <v>0.5</v>
      </c>
      <c r="J48" s="65">
        <f t="shared" si="4"/>
        <v>2</v>
      </c>
      <c r="K48" s="66">
        <f t="shared" si="5"/>
        <v>1</v>
      </c>
      <c r="L48" s="67"/>
    </row>
    <row r="49" customFormat="1" ht="15" customHeight="1" spans="1:12">
      <c r="A49" s="58">
        <v>3</v>
      </c>
      <c r="B49" s="59" t="s">
        <v>130</v>
      </c>
      <c r="C49" s="60">
        <v>4</v>
      </c>
      <c r="D49" s="93" t="s">
        <v>131</v>
      </c>
      <c r="E49" s="79"/>
      <c r="F49" s="79"/>
      <c r="G49" s="63"/>
      <c r="H49" s="104" t="s">
        <v>122</v>
      </c>
      <c r="I49" s="63">
        <v>0.5</v>
      </c>
      <c r="J49" s="65">
        <f t="shared" si="4"/>
        <v>4</v>
      </c>
      <c r="K49" s="66">
        <f t="shared" si="5"/>
        <v>2</v>
      </c>
      <c r="L49" s="67"/>
    </row>
    <row r="50" customFormat="1" ht="15" customHeight="1" spans="1:12">
      <c r="A50" s="58">
        <v>4</v>
      </c>
      <c r="B50" s="59" t="s">
        <v>52</v>
      </c>
      <c r="C50" s="60">
        <v>2</v>
      </c>
      <c r="D50" s="93" t="s">
        <v>132</v>
      </c>
      <c r="E50" s="79"/>
      <c r="F50" s="79"/>
      <c r="G50" s="63"/>
      <c r="H50" s="104" t="s">
        <v>122</v>
      </c>
      <c r="I50" s="63">
        <v>0.5</v>
      </c>
      <c r="J50" s="65">
        <f t="shared" si="4"/>
        <v>2</v>
      </c>
      <c r="K50" s="66">
        <f t="shared" si="5"/>
        <v>1</v>
      </c>
      <c r="L50" s="67"/>
    </row>
    <row r="51" customFormat="1" ht="16" customHeight="1" spans="1:12">
      <c r="A51" s="58">
        <v>5</v>
      </c>
      <c r="B51" s="59" t="s">
        <v>133</v>
      </c>
      <c r="C51" s="68">
        <v>20</v>
      </c>
      <c r="D51" s="93" t="s">
        <v>134</v>
      </c>
      <c r="E51" s="79"/>
      <c r="F51" s="79"/>
      <c r="G51" s="63"/>
      <c r="H51" s="104" t="s">
        <v>122</v>
      </c>
      <c r="I51" s="63">
        <v>0.35</v>
      </c>
      <c r="J51" s="65">
        <f t="shared" si="4"/>
        <v>20</v>
      </c>
      <c r="K51" s="66">
        <f>I51*J51-1</f>
        <v>6</v>
      </c>
      <c r="L51" s="67"/>
    </row>
    <row r="52" customFormat="1" spans="1:12">
      <c r="A52" s="58">
        <v>6</v>
      </c>
      <c r="B52" s="59" t="s">
        <v>135</v>
      </c>
      <c r="C52" s="60">
        <v>1</v>
      </c>
      <c r="D52" s="93"/>
      <c r="E52" s="79"/>
      <c r="F52" s="79"/>
      <c r="G52" s="63"/>
      <c r="H52" s="104" t="s">
        <v>122</v>
      </c>
      <c r="I52" s="63">
        <v>1.5</v>
      </c>
      <c r="J52" s="65">
        <f t="shared" si="4"/>
        <v>1</v>
      </c>
      <c r="K52" s="66">
        <f>I52*J52</f>
        <v>1.5</v>
      </c>
      <c r="L52" s="67"/>
    </row>
    <row r="53" ht="15" spans="1:12">
      <c r="A53" s="122"/>
      <c r="B53" s="123"/>
      <c r="C53" s="124"/>
      <c r="D53" s="125"/>
      <c r="E53" s="126"/>
      <c r="F53" s="127"/>
      <c r="G53" s="128"/>
      <c r="H53" s="129"/>
      <c r="I53" s="130"/>
      <c r="J53" s="131"/>
      <c r="K53" s="132">
        <f>SUM(K47:K52)</f>
        <v>12.7</v>
      </c>
      <c r="L53" s="133"/>
    </row>
    <row r="54" spans="1:12">
      <c r="A54" s="134" t="s">
        <v>136</v>
      </c>
      <c r="B54" s="135"/>
      <c r="C54" s="136"/>
      <c r="D54" s="137"/>
      <c r="E54" s="137"/>
      <c r="F54" s="137"/>
      <c r="G54" s="138"/>
      <c r="H54" s="137"/>
      <c r="I54" s="137"/>
      <c r="J54" s="137"/>
      <c r="K54" s="139"/>
      <c r="L54" s="140"/>
    </row>
    <row r="55" spans="1:12">
      <c r="A55" s="58">
        <v>1</v>
      </c>
      <c r="B55" s="141" t="s">
        <v>137</v>
      </c>
      <c r="C55" s="142">
        <v>1</v>
      </c>
      <c r="D55" s="143" t="s">
        <v>138</v>
      </c>
      <c r="E55" s="79"/>
      <c r="F55" s="79"/>
      <c r="G55" s="144"/>
      <c r="H55" s="145" t="s">
        <v>139</v>
      </c>
      <c r="I55" s="144">
        <v>1.9</v>
      </c>
      <c r="J55" s="146"/>
      <c r="K55" s="147">
        <f>I55*C55</f>
        <v>1.9</v>
      </c>
      <c r="L55" s="67" t="s">
        <v>113</v>
      </c>
    </row>
    <row r="56" ht="24" customHeight="1" spans="1:12">
      <c r="A56" s="58">
        <v>2</v>
      </c>
      <c r="B56" s="141" t="s">
        <v>140</v>
      </c>
      <c r="C56" s="142">
        <v>1</v>
      </c>
      <c r="D56" s="148" t="s">
        <v>141</v>
      </c>
      <c r="E56" s="149"/>
      <c r="F56" s="149"/>
      <c r="G56" s="150"/>
      <c r="H56" s="151" t="s">
        <v>139</v>
      </c>
      <c r="I56" s="150">
        <v>5.3</v>
      </c>
      <c r="J56" s="146"/>
      <c r="K56" s="147">
        <f>I56*C56</f>
        <v>5.3</v>
      </c>
      <c r="L56" s="152" t="s">
        <v>142</v>
      </c>
    </row>
    <row r="57" ht="17" customHeight="1" spans="1:12">
      <c r="A57" s="58">
        <v>3</v>
      </c>
      <c r="B57" s="153" t="s">
        <v>143</v>
      </c>
      <c r="C57" s="142">
        <v>1</v>
      </c>
      <c r="D57" s="143" t="s">
        <v>144</v>
      </c>
      <c r="E57" s="79"/>
      <c r="F57" s="79"/>
      <c r="G57" s="144"/>
      <c r="H57" s="145" t="s">
        <v>139</v>
      </c>
      <c r="I57" s="154">
        <f>10+5.5+0.5+1.2</f>
        <v>17.2</v>
      </c>
      <c r="J57" s="146"/>
      <c r="K57" s="147">
        <f>I57+I58+I59+I60</f>
        <v>70.84</v>
      </c>
      <c r="L57" s="152" t="s">
        <v>145</v>
      </c>
    </row>
    <row r="58" s="2" customFormat="1" ht="24" customHeight="1" spans="1:12">
      <c r="A58" s="102">
        <v>4</v>
      </c>
      <c r="B58" s="153" t="s">
        <v>146</v>
      </c>
      <c r="C58" s="155">
        <v>1</v>
      </c>
      <c r="D58" s="143" t="s">
        <v>147</v>
      </c>
      <c r="E58" s="80"/>
      <c r="F58" s="80"/>
      <c r="G58" s="154"/>
      <c r="H58" s="156" t="s">
        <v>139</v>
      </c>
      <c r="I58" s="157">
        <v>45.14</v>
      </c>
      <c r="J58" s="157"/>
      <c r="K58" s="158"/>
      <c r="L58" s="159" t="s">
        <v>148</v>
      </c>
    </row>
    <row r="59" s="2" customFormat="1" ht="24" customHeight="1" spans="1:12">
      <c r="A59" s="102">
        <v>5</v>
      </c>
      <c r="B59" s="153" t="s">
        <v>149</v>
      </c>
      <c r="C59" s="155">
        <v>1</v>
      </c>
      <c r="D59" s="143" t="s">
        <v>150</v>
      </c>
      <c r="E59" s="80"/>
      <c r="F59" s="80"/>
      <c r="G59" s="154"/>
      <c r="H59" s="156" t="s">
        <v>139</v>
      </c>
      <c r="I59" s="157">
        <v>8.5</v>
      </c>
      <c r="J59" s="157"/>
      <c r="K59" s="158"/>
      <c r="L59" s="160"/>
    </row>
    <row r="60" s="2" customFormat="1" ht="15" customHeight="1" spans="1:12">
      <c r="A60" s="102">
        <v>5</v>
      </c>
      <c r="B60" s="153" t="s">
        <v>151</v>
      </c>
      <c r="C60" s="155">
        <v>1</v>
      </c>
      <c r="D60" s="143" t="s">
        <v>152</v>
      </c>
      <c r="E60" s="80"/>
      <c r="F60" s="80"/>
      <c r="G60" s="154"/>
      <c r="H60" s="156" t="s">
        <v>139</v>
      </c>
      <c r="I60" s="157"/>
      <c r="J60" s="157"/>
      <c r="K60" s="158"/>
      <c r="L60" s="160"/>
    </row>
    <row r="61" ht="15" spans="1:12">
      <c r="A61" s="161"/>
      <c r="B61" s="162"/>
      <c r="C61" s="162"/>
      <c r="D61" s="162"/>
      <c r="E61" s="109"/>
      <c r="F61" s="109"/>
      <c r="G61" s="163"/>
      <c r="H61" s="164" t="s">
        <v>153</v>
      </c>
      <c r="I61" s="164"/>
      <c r="J61" s="164"/>
      <c r="K61" s="165">
        <f>SUM(K55:K60)</f>
        <v>78.04</v>
      </c>
      <c r="L61" s="166"/>
    </row>
    <row r="62" spans="1:12">
      <c r="A62" s="134" t="s">
        <v>154</v>
      </c>
      <c r="B62" s="135"/>
      <c r="C62" s="137"/>
      <c r="D62" s="167"/>
      <c r="E62" s="168"/>
      <c r="F62" s="169"/>
      <c r="G62" s="170"/>
      <c r="H62" s="137"/>
      <c r="I62" s="137"/>
      <c r="J62" s="137"/>
      <c r="K62" s="137"/>
      <c r="L62" s="140"/>
    </row>
    <row r="63" spans="1:12">
      <c r="A63" s="58">
        <v>1</v>
      </c>
      <c r="B63" s="153" t="s">
        <v>155</v>
      </c>
      <c r="C63" s="171"/>
      <c r="D63" s="172" t="s">
        <v>156</v>
      </c>
      <c r="E63" s="173"/>
      <c r="F63" s="174"/>
      <c r="G63" s="144"/>
      <c r="H63" s="175" t="s">
        <v>157</v>
      </c>
      <c r="I63" s="144"/>
      <c r="J63" s="146"/>
      <c r="K63" s="147">
        <v>0.4</v>
      </c>
      <c r="L63" s="176" t="s">
        <v>158</v>
      </c>
    </row>
    <row r="64" spans="1:12">
      <c r="A64" s="58">
        <v>2</v>
      </c>
      <c r="B64" s="153" t="s">
        <v>159</v>
      </c>
      <c r="C64" s="171"/>
      <c r="D64" s="177"/>
      <c r="E64" s="173"/>
      <c r="F64" s="174"/>
      <c r="G64" s="144"/>
      <c r="H64" s="175" t="s">
        <v>157</v>
      </c>
      <c r="I64" s="144"/>
      <c r="J64" s="146"/>
      <c r="K64" s="147">
        <v>0.7</v>
      </c>
      <c r="L64" s="176"/>
    </row>
    <row r="65" spans="1:12">
      <c r="A65" s="58">
        <v>3</v>
      </c>
      <c r="B65" s="153" t="s">
        <v>160</v>
      </c>
      <c r="C65" s="171"/>
      <c r="D65" s="177"/>
      <c r="E65" s="173"/>
      <c r="F65" s="174"/>
      <c r="G65" s="144"/>
      <c r="H65" s="175" t="s">
        <v>157</v>
      </c>
      <c r="I65" s="144"/>
      <c r="J65" s="146"/>
      <c r="K65" s="178">
        <v>2.2</v>
      </c>
      <c r="L65" s="179" t="s">
        <v>161</v>
      </c>
    </row>
    <row r="66" spans="1:12">
      <c r="A66" s="58">
        <v>4</v>
      </c>
      <c r="B66" s="153" t="s">
        <v>162</v>
      </c>
      <c r="C66" s="171"/>
      <c r="D66" s="177"/>
      <c r="E66" s="173"/>
      <c r="F66" s="174"/>
      <c r="G66" s="144"/>
      <c r="H66" s="175" t="s">
        <v>157</v>
      </c>
      <c r="I66" s="144"/>
      <c r="J66" s="146"/>
      <c r="K66" s="147">
        <v>2.5</v>
      </c>
      <c r="L66" s="176"/>
    </row>
    <row r="67" spans="1:12">
      <c r="A67" s="58">
        <v>6</v>
      </c>
      <c r="B67" s="153" t="s">
        <v>163</v>
      </c>
      <c r="C67" s="171"/>
      <c r="D67" s="180"/>
      <c r="E67" s="173"/>
      <c r="F67" s="174"/>
      <c r="G67" s="144"/>
      <c r="H67" s="175" t="s">
        <v>157</v>
      </c>
      <c r="I67" s="144"/>
      <c r="J67" s="146"/>
      <c r="K67" s="147">
        <v>5</v>
      </c>
      <c r="L67" s="176"/>
    </row>
    <row r="68" spans="1:12">
      <c r="A68" s="181"/>
      <c r="B68" s="182"/>
      <c r="C68" s="182"/>
      <c r="D68" s="183"/>
      <c r="E68" s="184"/>
      <c r="F68" s="185"/>
      <c r="G68" s="186"/>
      <c r="H68" s="187" t="s">
        <v>164</v>
      </c>
      <c r="I68" s="187"/>
      <c r="J68" s="187"/>
      <c r="K68" s="188">
        <f>SUM(K62:K67)</f>
        <v>10.8</v>
      </c>
      <c r="L68" s="189"/>
    </row>
    <row r="69" s="4" customFormat="1" spans="1:12">
      <c r="A69" s="190" t="s">
        <v>165</v>
      </c>
      <c r="B69" s="191"/>
      <c r="C69" s="192"/>
      <c r="D69" s="193"/>
      <c r="E69" s="194"/>
      <c r="F69" s="195"/>
      <c r="G69" s="196" t="s">
        <v>166</v>
      </c>
      <c r="H69" s="197" t="s">
        <v>167</v>
      </c>
      <c r="I69" s="197" t="s">
        <v>168</v>
      </c>
      <c r="J69" s="197" t="s">
        <v>169</v>
      </c>
      <c r="K69" s="197" t="s">
        <v>170</v>
      </c>
      <c r="L69" s="198"/>
    </row>
    <row r="70" s="4" customFormat="1" spans="1:12">
      <c r="A70" s="58">
        <v>1</v>
      </c>
      <c r="B70" s="153" t="s">
        <v>171</v>
      </c>
      <c r="C70" s="171"/>
      <c r="D70" s="199" t="s">
        <v>172</v>
      </c>
      <c r="E70" s="200"/>
      <c r="F70" s="201"/>
      <c r="G70" s="202">
        <v>11</v>
      </c>
      <c r="H70" s="203">
        <v>480</v>
      </c>
      <c r="I70" s="144">
        <v>5280</v>
      </c>
      <c r="J70" s="146">
        <v>10000</v>
      </c>
      <c r="K70" s="147"/>
      <c r="L70" s="176"/>
    </row>
    <row r="71" s="4" customFormat="1" spans="1:12">
      <c r="A71" s="58">
        <v>2</v>
      </c>
      <c r="B71" s="153" t="s">
        <v>173</v>
      </c>
      <c r="C71" s="171"/>
      <c r="D71" s="177" t="s">
        <v>174</v>
      </c>
      <c r="E71" s="173"/>
      <c r="F71" s="174"/>
      <c r="G71" s="144">
        <v>380</v>
      </c>
      <c r="H71" s="203">
        <v>51</v>
      </c>
      <c r="I71" s="144"/>
      <c r="J71" s="146"/>
      <c r="K71" s="147"/>
      <c r="L71" s="176"/>
    </row>
    <row r="72" s="4" customFormat="1" spans="1:12">
      <c r="A72" s="58">
        <v>3</v>
      </c>
      <c r="B72" s="153" t="s">
        <v>175</v>
      </c>
      <c r="C72" s="171"/>
      <c r="D72" s="177"/>
      <c r="E72" s="173"/>
      <c r="F72" s="174"/>
      <c r="G72" s="144"/>
      <c r="H72" s="203"/>
      <c r="I72" s="144"/>
      <c r="J72" s="146"/>
      <c r="K72" s="147"/>
      <c r="L72" s="176"/>
    </row>
    <row r="73" s="4" customFormat="1" spans="1:12">
      <c r="A73" s="58">
        <v>4</v>
      </c>
      <c r="B73" s="153" t="s">
        <v>176</v>
      </c>
      <c r="C73" s="171"/>
      <c r="D73" s="177"/>
      <c r="E73" s="173"/>
      <c r="F73" s="174"/>
      <c r="G73" s="144"/>
      <c r="H73" s="203"/>
      <c r="I73" s="144"/>
      <c r="J73" s="146"/>
      <c r="K73" s="147"/>
      <c r="L73" s="176"/>
    </row>
    <row r="74" s="4" customFormat="1" spans="1:12">
      <c r="A74" s="58">
        <v>5</v>
      </c>
      <c r="B74" s="153"/>
      <c r="C74" s="171"/>
      <c r="D74" s="177" t="s">
        <v>177</v>
      </c>
      <c r="E74" s="173"/>
      <c r="F74" s="174"/>
      <c r="G74" s="144">
        <v>11</v>
      </c>
      <c r="H74" s="203">
        <v>380</v>
      </c>
      <c r="I74" s="144">
        <v>4180</v>
      </c>
      <c r="J74" s="146">
        <v>10000</v>
      </c>
      <c r="K74" s="147"/>
      <c r="L74" s="176"/>
    </row>
    <row r="75" s="4" customFormat="1" spans="1:12">
      <c r="A75" s="58">
        <v>6</v>
      </c>
      <c r="B75" s="153"/>
      <c r="C75" s="171"/>
      <c r="D75" s="177" t="s">
        <v>178</v>
      </c>
      <c r="E75" s="173"/>
      <c r="F75" s="174"/>
      <c r="G75" s="144">
        <v>11</v>
      </c>
      <c r="H75" s="203">
        <v>225</v>
      </c>
      <c r="I75" s="144">
        <v>2475</v>
      </c>
      <c r="J75" s="146">
        <v>10000</v>
      </c>
      <c r="K75" s="147"/>
      <c r="L75" s="176"/>
    </row>
    <row r="76" s="4" customFormat="1" spans="1:12">
      <c r="A76" s="58">
        <v>7</v>
      </c>
      <c r="B76" s="153"/>
      <c r="C76" s="171"/>
      <c r="D76" s="177"/>
      <c r="E76" s="173"/>
      <c r="F76" s="174"/>
      <c r="G76" s="144"/>
      <c r="H76" s="175"/>
      <c r="I76" s="144"/>
      <c r="J76" s="146"/>
      <c r="K76" s="147"/>
      <c r="L76" s="176"/>
    </row>
    <row r="77" customFormat="1" spans="1:12">
      <c r="A77" s="181"/>
      <c r="B77" s="182"/>
      <c r="C77" s="182"/>
      <c r="D77" s="183"/>
      <c r="E77" s="184"/>
      <c r="F77" s="185"/>
      <c r="G77" s="186"/>
      <c r="H77" s="204" t="s">
        <v>179</v>
      </c>
      <c r="I77" s="204"/>
      <c r="J77" s="204"/>
      <c r="K77" s="188"/>
      <c r="L77" s="205" t="s">
        <v>180</v>
      </c>
    </row>
    <row r="78" spans="1:12">
      <c r="A78" s="206" t="s">
        <v>181</v>
      </c>
      <c r="B78" s="207"/>
      <c r="C78" s="207"/>
      <c r="D78" s="193"/>
      <c r="E78" s="194"/>
      <c r="F78" s="194"/>
      <c r="G78" s="208"/>
      <c r="H78" s="194"/>
      <c r="I78" s="194"/>
      <c r="J78" s="194"/>
      <c r="K78" s="194"/>
      <c r="L78" s="209"/>
    </row>
    <row r="79" spans="1:12">
      <c r="A79" s="58">
        <v>1</v>
      </c>
      <c r="B79" s="210" t="s">
        <v>182</v>
      </c>
      <c r="C79" s="211"/>
      <c r="D79" s="211"/>
      <c r="E79" s="211"/>
      <c r="F79" s="211"/>
      <c r="G79" s="211"/>
      <c r="H79" s="211"/>
      <c r="I79" s="211"/>
      <c r="J79" s="212"/>
      <c r="K79" s="213">
        <v>26</v>
      </c>
      <c r="L79" s="214">
        <v>28</v>
      </c>
    </row>
    <row r="80" spans="1:12">
      <c r="A80" s="58">
        <v>2</v>
      </c>
      <c r="B80" s="212" t="s">
        <v>183</v>
      </c>
      <c r="C80" s="212" t="s">
        <v>184</v>
      </c>
      <c r="D80" s="215" t="s">
        <v>185</v>
      </c>
      <c r="E80" s="216" t="s">
        <v>186</v>
      </c>
      <c r="F80" s="215" t="s">
        <v>182</v>
      </c>
      <c r="G80" s="217"/>
      <c r="H80" s="146"/>
      <c r="I80" s="218"/>
      <c r="J80" s="219"/>
      <c r="K80" s="147"/>
      <c r="L80" s="220"/>
    </row>
    <row r="81" spans="1:12">
      <c r="A81" s="58">
        <v>3</v>
      </c>
      <c r="B81" s="212" t="s">
        <v>187</v>
      </c>
      <c r="C81" s="171"/>
      <c r="D81" s="171"/>
      <c r="E81" s="213"/>
      <c r="F81" s="221"/>
      <c r="G81" s="217"/>
      <c r="H81" s="146"/>
      <c r="I81" s="218"/>
      <c r="J81" s="219"/>
      <c r="K81" s="222"/>
      <c r="L81" s="220"/>
    </row>
    <row r="82" spans="1:12">
      <c r="A82" s="58">
        <v>4</v>
      </c>
      <c r="B82" s="212" t="s">
        <v>188</v>
      </c>
      <c r="C82" s="171"/>
      <c r="D82" s="171"/>
      <c r="E82" s="213"/>
      <c r="F82" s="221"/>
      <c r="G82" s="217"/>
      <c r="H82" s="146"/>
      <c r="I82" s="218"/>
      <c r="J82" s="219"/>
      <c r="K82" s="147"/>
      <c r="L82" s="220"/>
    </row>
    <row r="83" s="5" customFormat="1" spans="1:12">
      <c r="A83" s="223">
        <v>5</v>
      </c>
      <c r="B83" s="224" t="s">
        <v>189</v>
      </c>
      <c r="C83" s="225"/>
      <c r="D83" s="226"/>
      <c r="E83" s="227"/>
      <c r="F83" s="228"/>
      <c r="G83" s="229"/>
      <c r="H83" s="230"/>
      <c r="I83" s="231"/>
      <c r="J83" s="232"/>
      <c r="K83" s="233">
        <v>10</v>
      </c>
      <c r="L83" s="234"/>
    </row>
    <row r="84" spans="1:12">
      <c r="A84" s="58">
        <v>6</v>
      </c>
      <c r="B84" s="212" t="s">
        <v>190</v>
      </c>
      <c r="C84" s="171"/>
      <c r="D84" s="171"/>
      <c r="E84" s="213"/>
      <c r="F84" s="221"/>
      <c r="G84" s="217"/>
      <c r="H84" s="146"/>
      <c r="I84" s="218"/>
      <c r="J84" s="219"/>
      <c r="K84" s="147"/>
      <c r="L84" s="220"/>
    </row>
    <row r="85" customFormat="1" spans="1:12">
      <c r="A85" s="58">
        <v>7</v>
      </c>
      <c r="B85" s="235" t="s">
        <v>191</v>
      </c>
      <c r="C85" s="236" t="s">
        <v>192</v>
      </c>
      <c r="D85" s="237"/>
      <c r="E85" s="238"/>
      <c r="F85" s="239"/>
      <c r="G85" s="240"/>
      <c r="H85" s="241"/>
      <c r="I85" s="242"/>
      <c r="J85" s="219"/>
      <c r="K85" s="243">
        <v>5.89</v>
      </c>
      <c r="L85" s="220"/>
    </row>
    <row r="86" customFormat="1" spans="1:12">
      <c r="A86" s="58">
        <v>8</v>
      </c>
      <c r="B86" s="235" t="s">
        <v>193</v>
      </c>
      <c r="C86" s="236" t="s">
        <v>194</v>
      </c>
      <c r="D86" s="237"/>
      <c r="E86" s="237"/>
      <c r="F86" s="237"/>
      <c r="G86" s="240"/>
      <c r="H86" s="241"/>
      <c r="I86" s="242"/>
      <c r="J86" s="219"/>
      <c r="K86" s="244">
        <v>6.98</v>
      </c>
      <c r="L86" s="220"/>
    </row>
    <row r="87" s="4" customFormat="1" spans="1:12">
      <c r="A87" s="223">
        <v>9</v>
      </c>
      <c r="B87" s="235" t="s">
        <v>195</v>
      </c>
      <c r="C87" s="236"/>
      <c r="D87" s="237"/>
      <c r="E87" s="237"/>
      <c r="F87" s="237"/>
      <c r="G87" s="240"/>
      <c r="H87" s="241"/>
      <c r="I87" s="242"/>
      <c r="J87" s="219"/>
      <c r="K87" s="244">
        <v>0.8</v>
      </c>
      <c r="L87" s="245"/>
    </row>
    <row r="88" spans="1:12">
      <c r="A88" s="58">
        <v>9</v>
      </c>
      <c r="B88" s="212" t="s">
        <v>196</v>
      </c>
      <c r="C88" s="236"/>
      <c r="D88" s="246" t="s">
        <v>197</v>
      </c>
      <c r="E88" s="247">
        <f>SUM(K5:K77)/2+K89-K88</f>
        <v>259.340187876493</v>
      </c>
      <c r="F88" s="237"/>
      <c r="G88" s="240"/>
      <c r="H88" s="4"/>
      <c r="I88" s="248" t="s">
        <v>198</v>
      </c>
      <c r="J88" s="249">
        <f>K88/E88</f>
        <v>0.0308475137058583</v>
      </c>
      <c r="K88" s="244">
        <v>8</v>
      </c>
      <c r="L88" s="250"/>
    </row>
    <row r="89" spans="1:12">
      <c r="A89" s="251" t="s">
        <v>199</v>
      </c>
      <c r="B89" s="252"/>
      <c r="C89" s="252"/>
      <c r="D89" s="253"/>
      <c r="E89" s="253"/>
      <c r="F89" s="253"/>
      <c r="G89" s="253"/>
      <c r="H89" s="254" t="s">
        <v>200</v>
      </c>
      <c r="I89" s="254"/>
      <c r="J89" s="254"/>
      <c r="K89" s="255">
        <f>SUM(K79:K88)</f>
        <v>57.67</v>
      </c>
      <c r="L89" s="256"/>
    </row>
    <row r="90" spans="1:12">
      <c r="A90" s="257" t="s">
        <v>201</v>
      </c>
      <c r="B90" s="258" t="s">
        <v>202</v>
      </c>
      <c r="C90" s="259"/>
      <c r="D90" s="259"/>
      <c r="E90" s="259"/>
      <c r="F90" s="259"/>
      <c r="G90" s="260"/>
      <c r="H90" s="260"/>
      <c r="I90" s="261"/>
      <c r="J90" s="260"/>
      <c r="K90" s="262">
        <v>1.5</v>
      </c>
      <c r="L90" s="263"/>
    </row>
    <row r="91" customFormat="1" ht="13" customHeight="1" spans="1:12">
      <c r="A91" s="257" t="s">
        <v>203</v>
      </c>
      <c r="B91" s="264" t="s">
        <v>204</v>
      </c>
      <c r="C91" s="259"/>
      <c r="D91" s="259"/>
      <c r="E91" s="259"/>
      <c r="F91" s="259"/>
      <c r="G91" s="260"/>
      <c r="H91" s="260"/>
      <c r="I91" s="261"/>
      <c r="J91" s="260"/>
      <c r="K91" s="265">
        <v>2</v>
      </c>
      <c r="L91" s="263"/>
    </row>
    <row r="92" customFormat="1" spans="1:12">
      <c r="A92" s="257" t="s">
        <v>205</v>
      </c>
      <c r="B92" s="258"/>
      <c r="C92" s="259"/>
      <c r="D92" s="259"/>
      <c r="E92" s="259"/>
      <c r="F92" s="259"/>
      <c r="G92" s="260"/>
      <c r="H92" s="260"/>
      <c r="I92" s="261"/>
      <c r="J92" s="260"/>
      <c r="K92" s="266">
        <f>(K89+K53)*0.08-0.01</f>
        <v>5.6196</v>
      </c>
      <c r="L92" s="267"/>
    </row>
    <row r="93" spans="1:12">
      <c r="A93" s="268"/>
      <c r="B93" s="269"/>
      <c r="C93" s="270"/>
      <c r="D93" s="269"/>
      <c r="E93" s="269"/>
      <c r="F93" s="269"/>
      <c r="G93" s="270"/>
      <c r="H93" s="271"/>
      <c r="I93" s="272" t="s">
        <v>206</v>
      </c>
      <c r="J93" s="273"/>
      <c r="K93" s="274">
        <f>K92+K91+K90+K89+K77+K68+K61+K53+K45</f>
        <v>276.459787876493</v>
      </c>
      <c r="L93" s="275" t="s">
        <v>207</v>
      </c>
    </row>
    <row r="94" customFormat="1" ht="15" spans="1:12">
      <c r="A94" s="276"/>
      <c r="B94" s="276"/>
      <c r="C94" s="276"/>
      <c r="D94" s="276"/>
      <c r="E94" s="276"/>
      <c r="F94" s="276"/>
      <c r="G94" s="276"/>
      <c r="K94" s="277"/>
      <c r="L94" s="278"/>
    </row>
    <row r="95" ht="15" spans="1:12">
      <c r="A95" s="276"/>
      <c r="B95" s="276"/>
      <c r="C95" s="276"/>
      <c r="D95" s="276"/>
      <c r="E95" s="276"/>
      <c r="F95" s="276"/>
      <c r="G95" s="276"/>
      <c r="H95" s="276"/>
      <c r="I95" s="276"/>
      <c r="J95" s="279" t="s">
        <v>208</v>
      </c>
      <c r="K95" s="280">
        <v>245</v>
      </c>
      <c r="L95" s="281"/>
    </row>
    <row r="96" spans="1:12">
      <c r="J96" s="282"/>
    </row>
    <row r="97" ht="15" spans="10:11">
      <c r="K97" s="283">
        <v>259.25</v>
      </c>
    </row>
    <row r="98" ht="15" spans="10:11">
      <c r="J98" t="s">
        <v>209</v>
      </c>
      <c r="K98" s="283">
        <v>1.67</v>
      </c>
    </row>
    <row r="99" ht="15" spans="10:11">
      <c r="J99" s="284" t="s">
        <v>210</v>
      </c>
      <c r="K99" s="283">
        <v>2.2</v>
      </c>
    </row>
    <row r="100" ht="15" spans="10:11">
      <c r="J100" t="s">
        <v>211</v>
      </c>
      <c r="K100" s="283">
        <v>10</v>
      </c>
    </row>
    <row r="101" ht="15" spans="10:11">
      <c r="J101" t="s">
        <v>212</v>
      </c>
      <c r="K101" s="283">
        <v>8</v>
      </c>
    </row>
    <row r="102" customFormat="1" ht="15" spans="10:11">
      <c r="J102" t="s">
        <v>213</v>
      </c>
      <c r="K102" s="283">
        <v>1.52</v>
      </c>
    </row>
    <row r="103" spans="10:11">
      <c r="J103" s="4"/>
      <c r="K103" s="285"/>
    </row>
    <row r="104" spans="10:11">
      <c r="K104" s="286">
        <f>SUM(K97:K103)</f>
        <v>282.64</v>
      </c>
    </row>
  </sheetData>
  <mergeCells count="96">
    <mergeCell ref="A1:L1"/>
    <mergeCell ref="A2:B2"/>
    <mergeCell ref="E2:G2"/>
    <mergeCell ref="I2:J2"/>
    <mergeCell ref="A3:B3"/>
    <mergeCell ref="E3:G3"/>
    <mergeCell ref="I3:J3"/>
    <mergeCell ref="A4:B4"/>
    <mergeCell ref="E4:G4"/>
    <mergeCell ref="I4:J4"/>
    <mergeCell ref="A5:B5"/>
    <mergeCell ref="E5:G5"/>
    <mergeCell ref="I5:J5"/>
    <mergeCell ref="A6:B6"/>
    <mergeCell ref="E6:G6"/>
    <mergeCell ref="I6:J6"/>
    <mergeCell ref="A7:B7"/>
    <mergeCell ref="E7:G7"/>
    <mergeCell ref="I7:J7"/>
    <mergeCell ref="D9:F9"/>
    <mergeCell ref="D10:F10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5:G45"/>
    <mergeCell ref="H45:J45"/>
    <mergeCell ref="D46:F46"/>
    <mergeCell ref="D47:F47"/>
    <mergeCell ref="D48:F48"/>
    <mergeCell ref="D49:F49"/>
    <mergeCell ref="D50:F50"/>
    <mergeCell ref="D51:F51"/>
    <mergeCell ref="D52:F52"/>
    <mergeCell ref="D53:F53"/>
    <mergeCell ref="H53:J53"/>
    <mergeCell ref="D54:F54"/>
    <mergeCell ref="D55:F55"/>
    <mergeCell ref="D56:F56"/>
    <mergeCell ref="D57:F57"/>
    <mergeCell ref="D58:F58"/>
    <mergeCell ref="D59:F59"/>
    <mergeCell ref="D60:F60"/>
    <mergeCell ref="D61:F61"/>
    <mergeCell ref="H61:J61"/>
    <mergeCell ref="D62:F62"/>
    <mergeCell ref="D63:F63"/>
    <mergeCell ref="D64:F64"/>
    <mergeCell ref="D65:F65"/>
    <mergeCell ref="D66:F66"/>
    <mergeCell ref="D67:F67"/>
    <mergeCell ref="D68:F68"/>
    <mergeCell ref="H68:J68"/>
    <mergeCell ref="D69:F69"/>
    <mergeCell ref="D70:F70"/>
    <mergeCell ref="D71:F71"/>
    <mergeCell ref="D72:F72"/>
    <mergeCell ref="D73:F73"/>
    <mergeCell ref="D74:F74"/>
    <mergeCell ref="D75:F75"/>
    <mergeCell ref="D76:F76"/>
    <mergeCell ref="D77:F77"/>
    <mergeCell ref="H77:J77"/>
    <mergeCell ref="B79:J79"/>
    <mergeCell ref="E89:G89"/>
    <mergeCell ref="H89:J89"/>
    <mergeCell ref="I93:J93"/>
    <mergeCell ref="K2:L7"/>
    <mergeCell ref="D11:F12"/>
  </mergeCells>
  <printOptions horizontalCentered="1"/>
  <pageMargins left="0.196527777777778" right="0.196527777777778" top="0.196527777777778" bottom="0.196527777777778" header="0.5" footer="0.5"/>
  <pageSetup paperSize="9" scale="75" orientation="landscape" horizontalDpi="600"/>
  <headerFooter/>
  <rowBreaks count="1" manualBreakCount="1">
    <brk id="47" max="11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770  TLZ-455 216 大底统一均价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WPS_1661340203</cp:lastModifiedBy>
  <dcterms:created xsi:type="dcterms:W3CDTF">2023-03-17T13:32:00Z</dcterms:created>
  <dcterms:modified xsi:type="dcterms:W3CDTF">2025-11-20T08:48:54Z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615E0A93B46244E69457E0589D2767A7_13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