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首期!$A$1:$L$51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<sst xmlns="http://schemas.openxmlformats.org/spreadsheetml/2006/main" count="822" uniqueCount="340">
  <si>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</si>
  <si>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</si>
  <si>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</si>
  <si>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</si>
  <si>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</si>
  <si>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</si>
  <si>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</si>
  <si>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</si>
  <si>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</si>
  <si>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</si>
  <si>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</si>
  <si>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</si>
  <si>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</si>
  <si>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</si>
  <si>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</si>
  <si>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</si>
  <si>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</si>
  <si>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</si>
  <si>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</si>
  <si>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</si>
  <si>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</si>
  <si>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</si>
  <si>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</si>
  <si>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</si>
  <si>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</si>
  <si>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</si>
  <si>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</si>
  <si>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</si>
  <si>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</si>
  <si>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</si>
  <si>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</si>
  <si>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</si>
  <si>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</si>
  <si>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</si>
  <si>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</si>
  <si>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</si>
  <si>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</si>
  <si>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</si>
  <si>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</si>
  <si>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</si>
  <si>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</si>
  <si>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</si>
  <si>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</si>
  <si>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</si>
  <si>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</si>
  <si>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</si>
  <si>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</si>
  <si>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</si>
  <si>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</si>
  <si>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</si>
  <si>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</si>
  <si>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</si>
  <si>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</si>
  <si>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</si>
  <si>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</si>
  <si>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</si>
  <si>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</si>
  <si>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</si>
  <si>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</si>
  <si>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</si>
  <si>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</si>
  <si>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</si>
  <si>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TAJJFO80941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</si>
  <si>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</si>
  <si>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</si>
  <si>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</si>
  <si>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</si>
  <si>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</si>
  <si>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</si>
  <si>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</si>
  <si>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</si>
  <si>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</si>
  <si>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</si>
  <si>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</si>
  <si>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</si>
  <si>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</si>
  <si>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</si>
  <si>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</si>
  <si>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CGDD26011500001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</si>
  <si>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</si>
  <si>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</si>
  <si>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</si>
  <si>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</si>
  <si>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</si>
  <si>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</si>
  <si>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</si>
  <si>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</si>
  <si>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</si>
  <si>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</si>
  <si>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</si>
  <si>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</si>
  <si>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</si>
  <si>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</si>
  <si>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</si>
  <si>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</si>
  <si>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</si>
  <si>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</si>
  <si>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</si>
  <si>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</si>
  <si>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</si>
  <si>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</si>
  <si>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</si>
  <si>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</si>
  <si>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</si>
  <si>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</si>
  <si>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</si>
  <si>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</si>
  <si>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</si>
  <si>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</si>
  <si>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</si>
  <si>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</si>
  <si>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</si>
  <si>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</si>
  <si>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</si>
  <si>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</si>
  <si>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</si>
  <si>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</si>
  <si>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</si>
  <si>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</si>
  <si>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未裁齐原因</t>
  </si>
  <si>
    <t>26FW玄青蓝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</si>
  <si>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</si>
  <si>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玄青蓝4件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</si>
  <si>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</si>
  <si>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</si>
  <si>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</si>
  <si>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</si>
  <si>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</si>
  <si>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1、后领枳带不平服，间线有宽窄</t>
  </si>
  <si>
    <t>2、袖口+脚边冚车起扭，止口落坑</t>
  </si>
  <si>
    <t>3、打边线起扭，重新调试衣车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</si>
  <si>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</si>
  <si>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</si>
  <si>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</si>
  <si>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</si>
  <si>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</si>
  <si>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</si>
  <si>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</si>
  <si>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</si>
  <si>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</si>
  <si>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</si>
  <si>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</si>
  <si>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</si>
  <si>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</si>
  <si>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</si>
  <si>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</si>
  <si>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</si>
  <si>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</si>
  <si>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</si>
  <si>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玄青蓝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</si>
  <si>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</si>
  <si>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</si>
  <si>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</si>
  <si>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</si>
  <si>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</si>
  <si>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</si>
  <si>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</si>
  <si>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</si>
  <si>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</si>
  <si>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</si>
  <si>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</t>
  </si>
  <si>
    <t>洗后</t>
  </si>
  <si>
    <t>后中长（后中量，不含领）</t>
  </si>
  <si>
    <t>+0</t>
  </si>
  <si>
    <t>-1</t>
  </si>
  <si>
    <t>胸围</t>
  </si>
  <si>
    <t>+2</t>
  </si>
  <si>
    <t>摆围</t>
  </si>
  <si>
    <t>+3</t>
  </si>
  <si>
    <t>+1</t>
  </si>
  <si>
    <t>肩宽</t>
  </si>
  <si>
    <t>46</t>
  </si>
  <si>
    <t>+1.2</t>
  </si>
  <si>
    <t>+0.5</t>
  </si>
  <si>
    <t>袖长</t>
  </si>
  <si>
    <t>袖肥/2</t>
  </si>
  <si>
    <t>+0.3</t>
  </si>
  <si>
    <t>短袖口/2</t>
  </si>
  <si>
    <t>+0.7</t>
  </si>
  <si>
    <t>圆领T恤前领宽</t>
  </si>
  <si>
    <t>-0.4</t>
  </si>
  <si>
    <t>+0.4</t>
  </si>
  <si>
    <t>圆领T恤前领深</t>
  </si>
  <si>
    <t>-0.5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</si>
  <si>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</si>
  <si>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</si>
  <si>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</si>
  <si>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</si>
  <si>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</si>
  <si>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</si>
  <si>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</si>
  <si>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</si>
  <si>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</si>
  <si>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</si>
  <si>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</si>
  <si>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</si>
  <si>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</si>
  <si>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</si>
  <si>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</si>
  <si>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</si>
  <si>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</si>
  <si>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</si>
  <si>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洗前/洗后</t>
  </si>
  <si>
    <t>±1</t>
  </si>
  <si>
    <t>±0.5</t>
  </si>
  <si>
    <t>±0.3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</si>
  <si>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</si>
  <si>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</si>
  <si>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</si>
  <si>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</si>
  <si>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</si>
  <si>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</si>
  <si>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</si>
  <si>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</si>
  <si>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</si>
  <si>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</si>
  <si>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</si>
  <si>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</si>
  <si>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</si>
  <si>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</si>
  <si>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</si>
  <si>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</si>
  <si>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</si>
  <si>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</si>
  <si>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</si>
  <si>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采购凭证编号：CGDD26011500001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</si>
  <si>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</si>
  <si>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</si>
  <si>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</si>
  <si>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</si>
  <si>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</si>
  <si>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</si>
  <si>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</si>
  <si>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</si>
  <si>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</si>
  <si>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</si>
  <si>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</si>
  <si>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</si>
  <si>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</si>
  <si>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</si>
  <si>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</si>
  <si>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</si>
  <si>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</si>
  <si>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</si>
  <si>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</si>
  <si>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</si>
  <si>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</si>
  <si>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</si>
  <si>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</si>
  <si>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</si>
  <si>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</si>
  <si>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走货1419件，抽查125件，发现4件不良品，已按照以上提出的问题点改正，可以出货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</si>
  <si>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</si>
  <si>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</si>
  <si>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</si>
  <si>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</si>
  <si>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</si>
  <si>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</si>
  <si>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</si>
  <si>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</si>
  <si>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</si>
  <si>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</si>
  <si>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</si>
  <si>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</si>
  <si>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</si>
  <si>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</si>
  <si>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</si>
  <si>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</si>
  <si>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</si>
  <si>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</si>
  <si>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F251202297</t>
  </si>
  <si>
    <t xml:space="preserve">涤纶仿棉超清舒适面料 </t>
  </si>
  <si>
    <t>宏港</t>
  </si>
  <si>
    <t>YES</t>
  </si>
  <si>
    <t>制表时间：2025/12/26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</si>
  <si>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</si>
  <si>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</si>
  <si>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</si>
  <si>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</si>
  <si>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</si>
  <si>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</si>
  <si>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</si>
  <si>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</si>
  <si>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</si>
  <si>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</si>
  <si>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</si>
  <si>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</si>
  <si>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</si>
  <si>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</si>
  <si>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</si>
  <si>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</si>
  <si>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</si>
  <si>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</si>
  <si>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</si>
  <si>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</si>
  <si>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</si>
  <si>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</si>
  <si>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</si>
  <si>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泰丰</t>
  </si>
  <si>
    <t>平面硅胶烫标</t>
  </si>
  <si>
    <t>川海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</si>
  <si>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</si>
  <si>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</si>
  <si>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</si>
  <si>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</si>
  <si>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</si>
  <si>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</si>
  <si>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</si>
  <si>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</si>
  <si>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</si>
  <si>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</si>
  <si>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</si>
  <si>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</si>
  <si>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</si>
  <si>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</si>
  <si>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</si>
  <si>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</si>
  <si>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</si>
  <si>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</si>
  <si>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</si>
  <si>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</si>
  <si>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</si>
  <si>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</si>
  <si>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</si>
  <si>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</si>
  <si>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</si>
  <si>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制表时间：2025/12/31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</si>
  <si>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</si>
  <si>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</si>
  <si>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</si>
  <si>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</si>
  <si>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</si>
  <si>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无logo弹力后领带（1CM） </t>
  </si>
  <si>
    <t>26FW碧落蓝</t>
  </si>
  <si>
    <t>TAJJFO81935</t>
  </si>
  <si>
    <t>26FW盈粉</t>
  </si>
  <si>
    <t>TAJJFO82936</t>
  </si>
  <si>
    <t>制表时间：12/26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</si>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</sst>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57" fillId="12" borderId="81" applyNumberFormat="0" applyAlignment="0" applyProtection="0">
      <alignment vertical="center"/>
    </xf>
    <xf numFmtId="0" fontId="58" fillId="12" borderId="80" applyNumberFormat="0" applyAlignment="0" applyProtection="0">
      <alignment vertical="center"/>
    </xf>
    <xf numFmtId="0" fontId="59" fillId="13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7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8" fillId="0" borderId="0">
      <alignment horizontal="center"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8" xfId="62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0" xfId="53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49" fontId="19" fillId="0" borderId="11" xfId="53" applyNumberFormat="1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2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8" xfId="55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5" fillId="0" borderId="19" xfId="54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178" fontId="29" fillId="0" borderId="20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 vertical="center" wrapText="1"/>
    </xf>
    <xf numFmtId="179" fontId="30" fillId="0" borderId="2" xfId="55" applyNumberFormat="1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49" applyFont="1" applyFill="1" applyBorder="1" applyAlignment="1">
      <alignment horizontal="center" vertical="center"/>
    </xf>
    <xf numFmtId="49" fontId="25" fillId="0" borderId="20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 vertical="center" wrapText="1"/>
    </xf>
    <xf numFmtId="179" fontId="30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49" fontId="31" fillId="0" borderId="4" xfId="60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3" fillId="0" borderId="2" xfId="55" applyFont="1" applyFill="1" applyBorder="1" applyAlignment="1">
      <alignment horizontal="left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1" xfId="0" applyNumberFormat="1" applyFont="1" applyFill="1" applyBorder="1" applyAlignment="1">
      <alignment shrinkToFit="1"/>
    </xf>
    <xf numFmtId="0" fontId="29" fillId="0" borderId="22" xfId="0" applyNumberFormat="1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25" fillId="0" borderId="24" xfId="54" applyNumberFormat="1" applyFont="1" applyFill="1" applyBorder="1" applyAlignment="1">
      <alignment horizontal="center" vertical="center"/>
    </xf>
    <xf numFmtId="49" fontId="25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13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7" fillId="0" borderId="26" xfId="52" applyFont="1" applyBorder="1" applyAlignment="1">
      <alignment horizontal="center" vertical="top"/>
    </xf>
    <xf numFmtId="0" fontId="15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vertical="center" wrapText="1"/>
    </xf>
    <xf numFmtId="0" fontId="15" fillId="0" borderId="28" xfId="52" applyFont="1" applyFill="1" applyBorder="1" applyAlignment="1">
      <alignment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vertical="center"/>
    </xf>
    <xf numFmtId="0" fontId="23" fillId="0" borderId="19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vertical="center"/>
    </xf>
    <xf numFmtId="58" fontId="13" fillId="0" borderId="19" xfId="52" applyNumberFormat="1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vertical="center"/>
    </xf>
    <xf numFmtId="0" fontId="13" fillId="0" borderId="35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 wrapText="1"/>
    </xf>
    <xf numFmtId="0" fontId="13" fillId="0" borderId="19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15" fillId="0" borderId="31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0" fillId="0" borderId="25" xfId="52" applyFill="1" applyBorder="1" applyAlignment="1">
      <alignment horizontal="center" vertical="center"/>
    </xf>
    <xf numFmtId="0" fontId="1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 wrapText="1"/>
    </xf>
    <xf numFmtId="0" fontId="20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right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right" vertical="center"/>
    </xf>
    <xf numFmtId="0" fontId="13" fillId="0" borderId="42" xfId="52" applyFont="1" applyFill="1" applyBorder="1" applyAlignment="1">
      <alignment horizontal="center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3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7" fillId="0" borderId="44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7" fillId="0" borderId="30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 wrapText="1"/>
    </xf>
    <xf numFmtId="0" fontId="23" fillId="0" borderId="20" xfId="52" applyFont="1" applyBorder="1" applyAlignment="1">
      <alignment horizontal="left" vertical="center" wrapText="1"/>
    </xf>
    <xf numFmtId="0" fontId="17" fillId="0" borderId="19" xfId="52" applyFont="1" applyBorder="1" applyAlignment="1">
      <alignment horizontal="left" vertical="center"/>
    </xf>
    <xf numFmtId="14" fontId="23" fillId="0" borderId="19" xfId="52" applyNumberFormat="1" applyFont="1" applyBorder="1" applyAlignment="1">
      <alignment horizontal="center" vertical="center"/>
    </xf>
    <xf numFmtId="14" fontId="23" fillId="0" borderId="20" xfId="52" applyNumberFormat="1" applyFont="1" applyBorder="1" applyAlignment="1">
      <alignment horizontal="center" vertical="center"/>
    </xf>
    <xf numFmtId="0" fontId="17" fillId="0" borderId="30" xfId="52" applyFont="1" applyBorder="1" applyAlignment="1">
      <alignment vertical="center"/>
    </xf>
    <xf numFmtId="0" fontId="23" fillId="0" borderId="19" xfId="52" applyNumberFormat="1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23" fillId="0" borderId="46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20" fillId="0" borderId="19" xfId="52" applyFont="1" applyBorder="1" applyAlignment="1">
      <alignment vertical="center"/>
    </xf>
    <xf numFmtId="0" fontId="38" fillId="0" borderId="31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3" fillId="0" borderId="42" xfId="52" applyFont="1" applyBorder="1" applyAlignment="1">
      <alignment horizontal="center" vertical="center"/>
    </xf>
    <xf numFmtId="0" fontId="17" fillId="0" borderId="31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25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vertical="center"/>
    </xf>
    <xf numFmtId="0" fontId="17" fillId="0" borderId="28" xfId="52" applyFont="1" applyBorder="1" applyAlignment="1">
      <alignment vertical="center"/>
    </xf>
    <xf numFmtId="0" fontId="23" fillId="0" borderId="2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3" fillId="0" borderId="40" xfId="52" applyFont="1" applyBorder="1" applyAlignment="1">
      <alignment horizontal="left" vertical="center" wrapText="1"/>
    </xf>
    <xf numFmtId="0" fontId="13" fillId="0" borderId="33" xfId="52" applyFont="1" applyBorder="1" applyAlignment="1">
      <alignment horizontal="left" vertical="center" wrapText="1"/>
    </xf>
    <xf numFmtId="0" fontId="13" fillId="0" borderId="49" xfId="52" applyFont="1" applyBorder="1" applyAlignment="1">
      <alignment horizontal="left" vertical="center" wrapText="1"/>
    </xf>
    <xf numFmtId="0" fontId="15" fillId="0" borderId="28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3" fillId="0" borderId="38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41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 wrapText="1"/>
    </xf>
    <xf numFmtId="0" fontId="13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17" fillId="0" borderId="31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5" fillId="0" borderId="19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17" fillId="0" borderId="50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7" fillId="0" borderId="36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3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20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3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5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8" fillId="4" borderId="65" xfId="0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17" fillId="0" borderId="66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20" fillId="0" borderId="58" xfId="52" applyFont="1" applyBorder="1" applyAlignment="1">
      <alignment horizontal="left" vertical="center"/>
    </xf>
    <xf numFmtId="0" fontId="23" fillId="0" borderId="58" xfId="52" applyFont="1" applyBorder="1" applyAlignment="1">
      <alignment horizontal="left" vertical="center"/>
    </xf>
    <xf numFmtId="0" fontId="20" fillId="0" borderId="58" xfId="52" applyFont="1" applyBorder="1" applyAlignment="1">
      <alignment vertical="center"/>
    </xf>
    <xf numFmtId="0" fontId="17" fillId="0" borderId="58" xfId="52" applyFont="1" applyBorder="1" applyAlignment="1">
      <alignment vertical="center"/>
    </xf>
    <xf numFmtId="0" fontId="23" fillId="0" borderId="59" xfId="52" applyFont="1" applyBorder="1" applyAlignment="1">
      <alignment horizontal="left" vertical="center"/>
    </xf>
    <xf numFmtId="0" fontId="17" fillId="0" borderId="57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0" xfId="52" applyFont="1" applyBorder="1" applyAlignment="1">
      <alignment horizontal="left" vertical="center" wrapText="1"/>
    </xf>
    <xf numFmtId="0" fontId="17" fillId="0" borderId="51" xfId="52" applyFont="1" applyBorder="1" applyAlignment="1">
      <alignment horizontal="left" vertical="center" wrapText="1"/>
    </xf>
    <xf numFmtId="0" fontId="17" fillId="0" borderId="42" xfId="52" applyFont="1" applyBorder="1" applyAlignment="1">
      <alignment horizontal="left" vertical="center" wrapText="1"/>
    </xf>
    <xf numFmtId="0" fontId="17" fillId="0" borderId="57" xfId="52" applyFont="1" applyBorder="1" applyAlignment="1">
      <alignment horizontal="left" vertical="center"/>
    </xf>
    <xf numFmtId="0" fontId="17" fillId="0" borderId="58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4" fillId="5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9" fontId="23" fillId="0" borderId="19" xfId="52" applyNumberFormat="1" applyFont="1" applyBorder="1" applyAlignment="1">
      <alignment horizontal="center" vertical="center"/>
    </xf>
    <xf numFmtId="0" fontId="42" fillId="0" borderId="20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9" fontId="23" fillId="0" borderId="33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50" xfId="52" applyNumberFormat="1" applyFont="1" applyBorder="1" applyAlignment="1">
      <alignment horizontal="left" vertical="center"/>
    </xf>
    <xf numFmtId="9" fontId="23" fillId="0" borderId="51" xfId="52" applyNumberFormat="1" applyFont="1" applyBorder="1" applyAlignment="1">
      <alignment horizontal="left" vertical="center"/>
    </xf>
    <xf numFmtId="9" fontId="23" fillId="0" borderId="42" xfId="52" applyNumberFormat="1" applyFont="1" applyBorder="1" applyAlignment="1">
      <alignment horizontal="left" vertical="center"/>
    </xf>
    <xf numFmtId="0" fontId="15" fillId="0" borderId="57" xfId="52" applyFont="1" applyFill="1" applyBorder="1" applyAlignment="1">
      <alignment horizontal="left" vertical="center"/>
    </xf>
    <xf numFmtId="0" fontId="15" fillId="0" borderId="58" xfId="52" applyFont="1" applyFill="1" applyBorder="1" applyAlignment="1">
      <alignment horizontal="left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3" fillId="0" borderId="69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3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20" fillId="0" borderId="44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3" fillId="0" borderId="72" xfId="52" applyFont="1" applyBorder="1" applyAlignment="1">
      <alignment horizontal="center" vertical="center"/>
    </xf>
    <xf numFmtId="0" fontId="23" fillId="0" borderId="67" xfId="52" applyFont="1" applyBorder="1" applyAlignment="1">
      <alignment horizontal="center" vertical="center"/>
    </xf>
    <xf numFmtId="0" fontId="23" fillId="0" borderId="74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6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6" borderId="2" xfId="0" applyFill="1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7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8" xfId="62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8592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8153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33875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200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8592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8153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957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33875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766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437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1047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9532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9545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049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671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576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338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338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9627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3905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9627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3905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008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008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008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818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627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2952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3905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3905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390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3905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8592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95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3387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323850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3721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0497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0497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714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7052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31482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314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9627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3905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9532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390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323850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3721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323850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3721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43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43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2000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437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323850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3721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323850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3721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323850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3721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0497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622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19050</xdr:rowOff>
    </xdr:from>
    <xdr:to>
      <xdr:col>8</xdr:col>
      <xdr:colOff>962025</xdr:colOff>
      <xdr:row>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00075"/>
          <a:ext cx="80962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12">
        <v>1</v>
      </c>
      <c r="B2" s="449" t="s">
        <v>1</v>
      </c>
    </row>
    <row r="3" spans="1:2">
      <c r="A3" s="12">
        <v>2</v>
      </c>
      <c r="B3" s="449" t="s">
        <v>2</v>
      </c>
    </row>
    <row r="4" spans="1:2">
      <c r="A4" s="12">
        <v>3</v>
      </c>
      <c r="B4" s="449" t="s">
        <v>3</v>
      </c>
    </row>
    <row r="5" spans="1:2">
      <c r="A5" s="12">
        <v>4</v>
      </c>
      <c r="B5" s="449" t="s">
        <v>4</v>
      </c>
    </row>
    <row r="6" spans="1:2">
      <c r="A6" s="12">
        <v>5</v>
      </c>
      <c r="B6" s="449" t="s">
        <v>5</v>
      </c>
    </row>
    <row r="7" spans="1:2">
      <c r="A7" s="12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12">
        <v>1</v>
      </c>
      <c r="B10" s="453" t="s">
        <v>9</v>
      </c>
    </row>
    <row r="11" spans="1:2">
      <c r="A11" s="12">
        <v>2</v>
      </c>
      <c r="B11" s="449" t="s">
        <v>10</v>
      </c>
    </row>
    <row r="12" spans="1:2">
      <c r="A12" s="12">
        <v>3</v>
      </c>
      <c r="B12" s="451" t="s">
        <v>11</v>
      </c>
    </row>
    <row r="13" spans="1:2">
      <c r="A13" s="12">
        <v>4</v>
      </c>
      <c r="B13" s="449" t="s">
        <v>12</v>
      </c>
    </row>
    <row r="14" spans="1:2">
      <c r="A14" s="12">
        <v>5</v>
      </c>
      <c r="B14" s="449" t="s">
        <v>13</v>
      </c>
    </row>
    <row r="15" spans="1:2">
      <c r="A15" s="12">
        <v>6</v>
      </c>
      <c r="B15" s="449" t="s">
        <v>14</v>
      </c>
    </row>
    <row r="16" spans="1:2">
      <c r="A16" s="12">
        <v>7</v>
      </c>
      <c r="B16" s="449" t="s">
        <v>15</v>
      </c>
    </row>
    <row r="17" spans="1:2">
      <c r="A17" s="12">
        <v>8</v>
      </c>
      <c r="B17" s="449" t="s">
        <v>16</v>
      </c>
    </row>
    <row r="18" spans="1:2">
      <c r="A18" s="12">
        <v>9</v>
      </c>
      <c r="B18" s="449" t="s">
        <v>17</v>
      </c>
    </row>
    <row r="19" spans="1:2">
      <c r="A19" s="12"/>
      <c r="B19" s="449"/>
    </row>
    <row r="20" ht="20.25" spans="1:2">
      <c r="A20" s="447"/>
      <c r="B20" s="448" t="s">
        <v>18</v>
      </c>
    </row>
    <row r="21" spans="1:2">
      <c r="A21" s="12">
        <v>1</v>
      </c>
      <c r="B21" s="454" t="s">
        <v>19</v>
      </c>
    </row>
    <row r="22" spans="1:2">
      <c r="A22" s="12">
        <v>2</v>
      </c>
      <c r="B22" s="449" t="s">
        <v>20</v>
      </c>
    </row>
    <row r="23" spans="1:2">
      <c r="A23" s="12">
        <v>3</v>
      </c>
      <c r="B23" s="449" t="s">
        <v>21</v>
      </c>
    </row>
    <row r="24" spans="1:2">
      <c r="A24" s="12">
        <v>4</v>
      </c>
      <c r="B24" s="449" t="s">
        <v>22</v>
      </c>
    </row>
    <row r="25" spans="1:2">
      <c r="A25" s="12">
        <v>5</v>
      </c>
      <c r="B25" s="449" t="s">
        <v>23</v>
      </c>
    </row>
    <row r="26" spans="1:2">
      <c r="A26" s="12">
        <v>6</v>
      </c>
      <c r="B26" s="449" t="s">
        <v>24</v>
      </c>
    </row>
    <row r="27" spans="1:2">
      <c r="A27" s="12">
        <v>7</v>
      </c>
      <c r="B27" s="449" t="s">
        <v>25</v>
      </c>
    </row>
    <row r="28" spans="1:2">
      <c r="A28" s="12"/>
      <c r="B28" s="449"/>
    </row>
    <row r="29" ht="20.25" spans="1:2">
      <c r="A29" s="447"/>
      <c r="B29" s="448" t="s">
        <v>26</v>
      </c>
    </row>
    <row r="30" spans="1:2">
      <c r="A30" s="12">
        <v>1</v>
      </c>
      <c r="B30" s="454" t="s">
        <v>27</v>
      </c>
    </row>
    <row r="31" spans="1:2">
      <c r="A31" s="12">
        <v>2</v>
      </c>
      <c r="B31" s="449" t="s">
        <v>28</v>
      </c>
    </row>
    <row r="32" spans="1:2">
      <c r="A32" s="12">
        <v>3</v>
      </c>
      <c r="B32" s="449" t="s">
        <v>29</v>
      </c>
    </row>
    <row r="33" ht="28.5" spans="1:2">
      <c r="A33" s="12">
        <v>4</v>
      </c>
      <c r="B33" s="449" t="s">
        <v>30</v>
      </c>
    </row>
    <row r="34" spans="1:2">
      <c r="A34" s="12">
        <v>5</v>
      </c>
      <c r="B34" s="449" t="s">
        <v>31</v>
      </c>
    </row>
    <row r="35" spans="1:2">
      <c r="A35" s="12">
        <v>6</v>
      </c>
      <c r="B35" s="449" t="s">
        <v>32</v>
      </c>
    </row>
    <row r="36" spans="1:2">
      <c r="A36" s="12">
        <v>7</v>
      </c>
      <c r="B36" s="449" t="s">
        <v>33</v>
      </c>
    </row>
    <row r="37" spans="1:2">
      <c r="A37" s="12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278</v>
      </c>
      <c r="H2" s="4"/>
      <c r="I2" s="4" t="s">
        <v>279</v>
      </c>
      <c r="J2" s="4"/>
      <c r="K2" s="6" t="s">
        <v>280</v>
      </c>
      <c r="L2" s="54" t="s">
        <v>281</v>
      </c>
      <c r="M2" s="7" t="s">
        <v>282</v>
      </c>
    </row>
    <row r="3" s="1" customFormat="1" ht="16.5" spans="1:13">
      <c r="A3" s="4"/>
      <c r="B3" s="8"/>
      <c r="C3" s="8"/>
      <c r="D3" s="8"/>
      <c r="E3" s="8"/>
      <c r="F3" s="8"/>
      <c r="G3" s="4" t="s">
        <v>283</v>
      </c>
      <c r="H3" s="4" t="s">
        <v>284</v>
      </c>
      <c r="I3" s="4" t="s">
        <v>283</v>
      </c>
      <c r="J3" s="4" t="s">
        <v>284</v>
      </c>
      <c r="K3" s="9"/>
      <c r="L3" s="55"/>
      <c r="M3" s="10"/>
    </row>
    <row r="4" ht="22" customHeight="1" spans="1:13">
      <c r="A4" s="56">
        <v>1</v>
      </c>
      <c r="B4" s="29" t="s">
        <v>272</v>
      </c>
      <c r="C4" s="14" t="s">
        <v>270</v>
      </c>
      <c r="D4" s="457" t="s">
        <v>271</v>
      </c>
      <c r="E4" s="14" t="s">
        <v>120</v>
      </c>
      <c r="F4" s="15" t="s">
        <v>62</v>
      </c>
      <c r="G4" s="57">
        <v>-0.04</v>
      </c>
      <c r="H4" s="58">
        <v>-0.01</v>
      </c>
      <c r="I4" s="58">
        <v>-0.05</v>
      </c>
      <c r="J4" s="58">
        <v>0</v>
      </c>
      <c r="K4" s="59"/>
      <c r="L4" s="11"/>
      <c r="M4" s="11"/>
    </row>
    <row r="5" ht="22" customHeight="1" spans="1:13">
      <c r="A5" s="56"/>
      <c r="B5" s="29"/>
      <c r="C5" s="18"/>
      <c r="D5" s="14"/>
      <c r="E5" s="18"/>
      <c r="F5" s="33"/>
      <c r="G5" s="58"/>
      <c r="H5" s="58"/>
      <c r="I5" s="58"/>
      <c r="J5" s="58"/>
      <c r="K5" s="59"/>
      <c r="L5" s="11"/>
      <c r="M5" s="11"/>
    </row>
    <row r="6" ht="22" customHeight="1" spans="1:13">
      <c r="A6" s="56"/>
      <c r="B6" s="29"/>
      <c r="C6" s="18"/>
      <c r="D6" s="14"/>
      <c r="E6" s="18"/>
      <c r="F6" s="33"/>
      <c r="G6" s="58"/>
      <c r="H6" s="58"/>
      <c r="I6" s="58"/>
      <c r="J6" s="58"/>
      <c r="K6" s="59"/>
      <c r="L6" s="11"/>
      <c r="M6" s="11"/>
    </row>
    <row r="7" ht="22" customHeight="1" spans="1:13">
      <c r="A7" s="56"/>
      <c r="B7" s="29"/>
      <c r="C7" s="18"/>
      <c r="D7" s="14"/>
      <c r="E7" s="18"/>
      <c r="F7" s="33"/>
      <c r="G7" s="58"/>
      <c r="H7" s="58"/>
      <c r="I7" s="58"/>
      <c r="J7" s="58"/>
      <c r="K7" s="59"/>
      <c r="L7" s="11"/>
      <c r="M7" s="11"/>
    </row>
    <row r="8" ht="22" customHeight="1" spans="1:13">
      <c r="A8" s="56"/>
      <c r="B8" s="29"/>
      <c r="C8" s="18"/>
      <c r="D8" s="14"/>
      <c r="E8" s="18"/>
      <c r="F8" s="33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60"/>
      <c r="C9" s="61"/>
      <c r="D9" s="61"/>
      <c r="E9" s="61"/>
      <c r="F9" s="62"/>
      <c r="G9" s="59"/>
      <c r="H9" s="63"/>
      <c r="I9" s="63"/>
      <c r="J9" s="63"/>
      <c r="K9" s="59"/>
      <c r="L9" s="12"/>
      <c r="M9" s="12"/>
    </row>
    <row r="10" s="2" customFormat="1" ht="18.75" spans="1:13">
      <c r="A10" s="21" t="s">
        <v>285</v>
      </c>
      <c r="B10" s="22"/>
      <c r="C10" s="22"/>
      <c r="D10" s="61"/>
      <c r="E10" s="23"/>
      <c r="F10" s="62"/>
      <c r="G10" s="34"/>
      <c r="H10" s="21" t="s">
        <v>275</v>
      </c>
      <c r="I10" s="22"/>
      <c r="J10" s="22"/>
      <c r="K10" s="23"/>
      <c r="L10" s="64"/>
      <c r="M10" s="25"/>
    </row>
    <row r="11" ht="84" customHeight="1" spans="1:13">
      <c r="A11" s="65" t="s">
        <v>286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0" t="s">
        <v>289</v>
      </c>
      <c r="H2" s="41"/>
      <c r="I2" s="42"/>
      <c r="J2" s="40" t="s">
        <v>290</v>
      </c>
      <c r="K2" s="41"/>
      <c r="L2" s="42"/>
      <c r="M2" s="40" t="s">
        <v>291</v>
      </c>
      <c r="N2" s="41"/>
      <c r="O2" s="42"/>
      <c r="P2" s="40" t="s">
        <v>292</v>
      </c>
      <c r="Q2" s="41"/>
      <c r="R2" s="42"/>
      <c r="S2" s="41" t="s">
        <v>293</v>
      </c>
      <c r="T2" s="41"/>
      <c r="U2" s="42"/>
      <c r="V2" s="36" t="s">
        <v>294</v>
      </c>
      <c r="W2" s="36" t="s">
        <v>269</v>
      </c>
    </row>
    <row r="3" s="1" customFormat="1" ht="16.5" spans="1:23">
      <c r="A3" s="8"/>
      <c r="B3" s="43"/>
      <c r="C3" s="43"/>
      <c r="D3" s="43"/>
      <c r="E3" s="43"/>
      <c r="F3" s="43"/>
      <c r="G3" s="4" t="s">
        <v>295</v>
      </c>
      <c r="H3" s="4" t="s">
        <v>67</v>
      </c>
      <c r="I3" s="4" t="s">
        <v>260</v>
      </c>
      <c r="J3" s="4" t="s">
        <v>295</v>
      </c>
      <c r="K3" s="4" t="s">
        <v>67</v>
      </c>
      <c r="L3" s="4" t="s">
        <v>260</v>
      </c>
      <c r="M3" s="4" t="s">
        <v>295</v>
      </c>
      <c r="N3" s="4" t="s">
        <v>67</v>
      </c>
      <c r="O3" s="4" t="s">
        <v>260</v>
      </c>
      <c r="P3" s="4" t="s">
        <v>295</v>
      </c>
      <c r="Q3" s="4" t="s">
        <v>67</v>
      </c>
      <c r="R3" s="4" t="s">
        <v>260</v>
      </c>
      <c r="S3" s="4" t="s">
        <v>295</v>
      </c>
      <c r="T3" s="4" t="s">
        <v>67</v>
      </c>
      <c r="U3" s="4" t="s">
        <v>260</v>
      </c>
      <c r="V3" s="44"/>
      <c r="W3" s="44"/>
    </row>
    <row r="4" ht="20" customHeight="1" spans="1:23">
      <c r="A4" s="28" t="s">
        <v>296</v>
      </c>
      <c r="B4" s="29" t="s">
        <v>272</v>
      </c>
      <c r="C4" s="14" t="s">
        <v>270</v>
      </c>
      <c r="D4" s="457" t="s">
        <v>271</v>
      </c>
      <c r="E4" s="14" t="s">
        <v>120</v>
      </c>
      <c r="F4" s="15" t="s">
        <v>62</v>
      </c>
      <c r="G4" s="45" t="s">
        <v>297</v>
      </c>
      <c r="H4" s="45"/>
      <c r="I4" s="45" t="s">
        <v>298</v>
      </c>
      <c r="J4" s="45"/>
      <c r="K4" s="45"/>
      <c r="L4" s="45"/>
      <c r="M4" s="45" t="s">
        <v>299</v>
      </c>
      <c r="N4" s="11"/>
      <c r="O4" s="11" t="s">
        <v>300</v>
      </c>
      <c r="P4" s="11"/>
      <c r="Q4" s="11"/>
      <c r="R4" s="11"/>
      <c r="S4" s="11"/>
      <c r="T4" s="11"/>
      <c r="U4" s="11"/>
      <c r="V4" s="11" t="s">
        <v>301</v>
      </c>
      <c r="W4" s="11"/>
    </row>
    <row r="5" ht="20" customHeight="1" spans="1:23">
      <c r="A5" s="28"/>
      <c r="B5" s="32"/>
      <c r="C5" s="18"/>
      <c r="D5" s="14"/>
      <c r="E5" s="18"/>
      <c r="F5" s="33"/>
      <c r="G5" s="46" t="s">
        <v>302</v>
      </c>
      <c r="H5" s="47"/>
      <c r="I5" s="48"/>
      <c r="J5" s="46" t="s">
        <v>303</v>
      </c>
      <c r="K5" s="47"/>
      <c r="L5" s="48"/>
      <c r="M5" s="40" t="s">
        <v>304</v>
      </c>
      <c r="N5" s="41"/>
      <c r="O5" s="42"/>
      <c r="P5" s="40" t="s">
        <v>305</v>
      </c>
      <c r="Q5" s="41"/>
      <c r="R5" s="42"/>
      <c r="S5" s="41" t="s">
        <v>306</v>
      </c>
      <c r="T5" s="41"/>
      <c r="U5" s="42"/>
      <c r="V5" s="11"/>
      <c r="W5" s="11"/>
    </row>
    <row r="6" ht="20" customHeight="1" spans="1:23">
      <c r="A6" s="28"/>
      <c r="B6" s="32"/>
      <c r="C6" s="18"/>
      <c r="D6" s="14"/>
      <c r="E6" s="18"/>
      <c r="F6" s="33"/>
      <c r="G6" s="49" t="s">
        <v>295</v>
      </c>
      <c r="H6" s="49" t="s">
        <v>67</v>
      </c>
      <c r="I6" s="49" t="s">
        <v>260</v>
      </c>
      <c r="J6" s="49" t="s">
        <v>295</v>
      </c>
      <c r="K6" s="49" t="s">
        <v>67</v>
      </c>
      <c r="L6" s="49" t="s">
        <v>260</v>
      </c>
      <c r="M6" s="4" t="s">
        <v>295</v>
      </c>
      <c r="N6" s="4" t="s">
        <v>67</v>
      </c>
      <c r="O6" s="4" t="s">
        <v>260</v>
      </c>
      <c r="P6" s="4" t="s">
        <v>295</v>
      </c>
      <c r="Q6" s="4" t="s">
        <v>67</v>
      </c>
      <c r="R6" s="4" t="s">
        <v>260</v>
      </c>
      <c r="S6" s="4" t="s">
        <v>295</v>
      </c>
      <c r="T6" s="4" t="s">
        <v>67</v>
      </c>
      <c r="U6" s="4" t="s">
        <v>260</v>
      </c>
      <c r="V6" s="11"/>
      <c r="W6" s="11"/>
    </row>
    <row r="7" spans="1:23">
      <c r="A7" s="28"/>
      <c r="B7" s="32"/>
      <c r="C7" s="18"/>
      <c r="D7" s="14"/>
      <c r="E7" s="18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8"/>
      <c r="B8" s="32"/>
      <c r="C8" s="50"/>
      <c r="D8" s="50"/>
      <c r="E8" s="50"/>
      <c r="F8" s="5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8"/>
      <c r="B9" s="32"/>
      <c r="C9" s="50"/>
      <c r="D9" s="50"/>
      <c r="E9" s="50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285</v>
      </c>
      <c r="B10" s="22"/>
      <c r="C10" s="22"/>
      <c r="D10" s="22"/>
      <c r="E10" s="23"/>
      <c r="F10" s="24"/>
      <c r="G10" s="34"/>
      <c r="H10" s="39"/>
      <c r="I10" s="39"/>
      <c r="J10" s="21" t="s">
        <v>275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2" t="s">
        <v>307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309</v>
      </c>
      <c r="B2" s="36" t="s">
        <v>256</v>
      </c>
      <c r="C2" s="36" t="s">
        <v>257</v>
      </c>
      <c r="D2" s="36" t="s">
        <v>258</v>
      </c>
      <c r="E2" s="36" t="s">
        <v>259</v>
      </c>
      <c r="F2" s="36" t="s">
        <v>260</v>
      </c>
      <c r="G2" s="35" t="s">
        <v>310</v>
      </c>
      <c r="H2" s="35" t="s">
        <v>311</v>
      </c>
      <c r="I2" s="35" t="s">
        <v>312</v>
      </c>
      <c r="J2" s="35" t="s">
        <v>311</v>
      </c>
      <c r="K2" s="35" t="s">
        <v>313</v>
      </c>
      <c r="L2" s="35" t="s">
        <v>311</v>
      </c>
      <c r="M2" s="36" t="s">
        <v>294</v>
      </c>
      <c r="N2" s="36" t="s">
        <v>269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309</v>
      </c>
      <c r="B4" s="38" t="s">
        <v>314</v>
      </c>
      <c r="C4" s="38" t="s">
        <v>295</v>
      </c>
      <c r="D4" s="38" t="s">
        <v>258</v>
      </c>
      <c r="E4" s="36" t="s">
        <v>259</v>
      </c>
      <c r="F4" s="36" t="s">
        <v>260</v>
      </c>
      <c r="G4" s="35" t="s">
        <v>310</v>
      </c>
      <c r="H4" s="35" t="s">
        <v>311</v>
      </c>
      <c r="I4" s="35" t="s">
        <v>312</v>
      </c>
      <c r="J4" s="35" t="s">
        <v>311</v>
      </c>
      <c r="K4" s="35" t="s">
        <v>313</v>
      </c>
      <c r="L4" s="35" t="s">
        <v>311</v>
      </c>
      <c r="M4" s="36" t="s">
        <v>294</v>
      </c>
      <c r="N4" s="36" t="s">
        <v>269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315</v>
      </c>
      <c r="B11" s="22"/>
      <c r="C11" s="22"/>
      <c r="D11" s="23"/>
      <c r="E11" s="24"/>
      <c r="F11" s="39"/>
      <c r="G11" s="34"/>
      <c r="H11" s="39"/>
      <c r="I11" s="21" t="s">
        <v>316</v>
      </c>
      <c r="J11" s="22"/>
      <c r="K11" s="22"/>
      <c r="L11" s="22"/>
      <c r="M11" s="22"/>
      <c r="N11" s="25"/>
    </row>
    <row r="12" ht="16.5" spans="1:14">
      <c r="A12" s="26" t="s">
        <v>317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F19" sqref="F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294</v>
      </c>
      <c r="L2" s="5" t="s">
        <v>269</v>
      </c>
    </row>
    <row r="3" spans="1:12">
      <c r="A3" s="28" t="s">
        <v>296</v>
      </c>
      <c r="B3" s="29" t="s">
        <v>272</v>
      </c>
      <c r="C3" s="14" t="s">
        <v>270</v>
      </c>
      <c r="D3" s="457" t="s">
        <v>271</v>
      </c>
      <c r="E3" s="14" t="s">
        <v>120</v>
      </c>
      <c r="F3" s="15" t="s">
        <v>62</v>
      </c>
      <c r="G3" s="11" t="s">
        <v>323</v>
      </c>
      <c r="H3" s="11" t="s">
        <v>324</v>
      </c>
      <c r="I3" s="11"/>
      <c r="J3" s="11"/>
      <c r="K3" s="31" t="s">
        <v>325</v>
      </c>
      <c r="L3" s="11" t="s">
        <v>273</v>
      </c>
    </row>
    <row r="4" spans="1:12">
      <c r="A4" s="28"/>
      <c r="B4" s="32"/>
      <c r="C4" s="18"/>
      <c r="D4" s="14"/>
      <c r="E4" s="18"/>
      <c r="F4" s="33"/>
      <c r="G4" s="11"/>
      <c r="H4" s="11"/>
      <c r="I4" s="11"/>
      <c r="J4" s="11"/>
      <c r="K4" s="31" t="s">
        <v>325</v>
      </c>
      <c r="L4" s="11" t="s">
        <v>273</v>
      </c>
    </row>
    <row r="5" spans="1:12">
      <c r="A5" s="28"/>
      <c r="B5" s="32"/>
      <c r="C5" s="18"/>
      <c r="D5" s="14"/>
      <c r="E5" s="18"/>
      <c r="F5" s="33"/>
      <c r="G5" s="11"/>
      <c r="H5" s="11"/>
      <c r="I5" s="11"/>
      <c r="J5" s="11"/>
      <c r="K5" s="31" t="s">
        <v>325</v>
      </c>
      <c r="L5" s="11" t="s">
        <v>273</v>
      </c>
    </row>
    <row r="6" spans="1:12">
      <c r="A6" s="28"/>
      <c r="B6" s="32"/>
      <c r="C6" s="18"/>
      <c r="D6" s="14"/>
      <c r="E6" s="18"/>
      <c r="F6" s="33"/>
      <c r="G6" s="11"/>
      <c r="H6" s="11"/>
      <c r="I6" s="11"/>
      <c r="J6" s="11"/>
      <c r="K6" s="31" t="s">
        <v>325</v>
      </c>
      <c r="L6" s="11" t="s">
        <v>273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326</v>
      </c>
      <c r="B8" s="22"/>
      <c r="C8" s="22"/>
      <c r="D8" s="22"/>
      <c r="E8" s="23"/>
      <c r="F8" s="24"/>
      <c r="G8" s="34"/>
      <c r="H8" s="21" t="s">
        <v>327</v>
      </c>
      <c r="I8" s="22"/>
      <c r="J8" s="22"/>
      <c r="K8" s="22"/>
      <c r="L8" s="25"/>
    </row>
    <row r="9" ht="16.5" spans="1:12">
      <c r="A9" s="26" t="s">
        <v>328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295</v>
      </c>
      <c r="D2" s="5" t="s">
        <v>258</v>
      </c>
      <c r="E2" s="5" t="s">
        <v>259</v>
      </c>
      <c r="F2" s="4" t="s">
        <v>330</v>
      </c>
      <c r="G2" s="4" t="s">
        <v>279</v>
      </c>
      <c r="H2" s="6" t="s">
        <v>280</v>
      </c>
      <c r="I2" s="7" t="s">
        <v>282</v>
      </c>
    </row>
    <row r="3" s="1" customFormat="1" ht="16.5" spans="1:9">
      <c r="A3" s="4"/>
      <c r="B3" s="8"/>
      <c r="C3" s="8"/>
      <c r="D3" s="8"/>
      <c r="E3" s="8"/>
      <c r="F3" s="4" t="s">
        <v>331</v>
      </c>
      <c r="G3" s="4" t="s">
        <v>283</v>
      </c>
      <c r="H3" s="9"/>
      <c r="I3" s="10"/>
    </row>
    <row r="4" spans="1:9">
      <c r="A4" s="11">
        <v>1</v>
      </c>
      <c r="B4" s="12" t="s">
        <v>298</v>
      </c>
      <c r="C4" s="13" t="s">
        <v>332</v>
      </c>
      <c r="D4" s="14" t="s">
        <v>333</v>
      </c>
      <c r="E4" s="15" t="s">
        <v>334</v>
      </c>
      <c r="F4" s="16">
        <v>0.06</v>
      </c>
      <c r="G4" s="16">
        <v>0.04</v>
      </c>
      <c r="H4" s="11"/>
      <c r="I4" s="11"/>
    </row>
    <row r="5" spans="1:9">
      <c r="A5" s="11">
        <v>2</v>
      </c>
      <c r="B5" s="12" t="s">
        <v>298</v>
      </c>
      <c r="C5" s="13" t="s">
        <v>332</v>
      </c>
      <c r="D5" s="14" t="s">
        <v>335</v>
      </c>
      <c r="E5" s="15" t="s">
        <v>336</v>
      </c>
      <c r="F5" s="17">
        <v>0.05</v>
      </c>
      <c r="G5" s="16">
        <v>0.04</v>
      </c>
      <c r="H5" s="11"/>
      <c r="I5" s="11"/>
    </row>
    <row r="6" spans="1:9">
      <c r="A6" s="11">
        <v>3</v>
      </c>
      <c r="B6" s="12" t="s">
        <v>298</v>
      </c>
      <c r="C6" s="13" t="s">
        <v>332</v>
      </c>
      <c r="D6" s="14" t="s">
        <v>120</v>
      </c>
      <c r="E6" s="15" t="s">
        <v>62</v>
      </c>
      <c r="F6" s="16">
        <v>0.07</v>
      </c>
      <c r="G6" s="16">
        <v>0.03</v>
      </c>
      <c r="H6" s="11"/>
      <c r="I6" s="11"/>
    </row>
    <row r="7" spans="1:9">
      <c r="A7" s="11"/>
      <c r="B7" s="12"/>
      <c r="C7" s="13"/>
      <c r="D7" s="18"/>
      <c r="E7" s="19"/>
      <c r="F7" s="20"/>
      <c r="G7" s="16"/>
      <c r="H7" s="11"/>
      <c r="I7" s="11"/>
    </row>
    <row r="8" spans="1:9">
      <c r="A8" s="11"/>
      <c r="B8" s="12"/>
      <c r="C8" s="13"/>
      <c r="D8" s="18"/>
      <c r="E8" s="19"/>
      <c r="F8" s="16"/>
      <c r="G8" s="16"/>
      <c r="H8" s="11"/>
      <c r="I8" s="11"/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20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337</v>
      </c>
      <c r="B12" s="22"/>
      <c r="C12" s="22"/>
      <c r="D12" s="23"/>
      <c r="E12" s="24"/>
      <c r="F12" s="21" t="s">
        <v>338</v>
      </c>
      <c r="G12" s="22"/>
      <c r="H12" s="23"/>
      <c r="I12" s="25"/>
    </row>
    <row r="13" ht="16.5" spans="1:9">
      <c r="A13" s="26" t="s">
        <v>339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27"/>
    </row>
    <row r="3" ht="27.95" customHeight="1" spans="2:9">
      <c r="B3" s="428"/>
      <c r="C3" s="429"/>
      <c r="D3" s="430" t="s">
        <v>36</v>
      </c>
      <c r="E3" s="431"/>
      <c r="F3" s="432" t="s">
        <v>37</v>
      </c>
      <c r="G3" s="433"/>
      <c r="H3" s="430" t="s">
        <v>38</v>
      </c>
      <c r="I3" s="434"/>
    </row>
    <row r="4" ht="27.95" customHeight="1" spans="2:9">
      <c r="B4" s="428" t="s">
        <v>39</v>
      </c>
      <c r="C4" s="429" t="s">
        <v>40</v>
      </c>
      <c r="D4" s="429" t="s">
        <v>41</v>
      </c>
      <c r="E4" s="429" t="s">
        <v>42</v>
      </c>
      <c r="F4" s="435" t="s">
        <v>41</v>
      </c>
      <c r="G4" s="435" t="s">
        <v>42</v>
      </c>
      <c r="H4" s="429" t="s">
        <v>41</v>
      </c>
      <c r="I4" s="436" t="s">
        <v>42</v>
      </c>
    </row>
    <row r="5" ht="27.95" customHeight="1" spans="2:9">
      <c r="B5" s="437" t="s">
        <v>43</v>
      </c>
      <c r="C5" s="12">
        <v>13</v>
      </c>
      <c r="D5" s="12">
        <v>0</v>
      </c>
      <c r="E5" s="12">
        <v>1</v>
      </c>
      <c r="F5" s="438">
        <v>0</v>
      </c>
      <c r="G5" s="438">
        <v>1</v>
      </c>
      <c r="H5" s="12">
        <v>1</v>
      </c>
      <c r="I5" s="439">
        <v>2</v>
      </c>
    </row>
    <row r="6" ht="27.95" customHeight="1" spans="2:9">
      <c r="B6" s="437" t="s">
        <v>44</v>
      </c>
      <c r="C6" s="12">
        <v>20</v>
      </c>
      <c r="D6" s="12">
        <v>0</v>
      </c>
      <c r="E6" s="12">
        <v>1</v>
      </c>
      <c r="F6" s="438">
        <v>1</v>
      </c>
      <c r="G6" s="438">
        <v>2</v>
      </c>
      <c r="H6" s="12">
        <v>2</v>
      </c>
      <c r="I6" s="439">
        <v>3</v>
      </c>
    </row>
    <row r="7" ht="27.95" customHeight="1" spans="2:9">
      <c r="B7" s="437" t="s">
        <v>45</v>
      </c>
      <c r="C7" s="12">
        <v>32</v>
      </c>
      <c r="D7" s="12">
        <v>0</v>
      </c>
      <c r="E7" s="12">
        <v>1</v>
      </c>
      <c r="F7" s="438">
        <v>2</v>
      </c>
      <c r="G7" s="438">
        <v>3</v>
      </c>
      <c r="H7" s="12">
        <v>3</v>
      </c>
      <c r="I7" s="439">
        <v>4</v>
      </c>
    </row>
    <row r="8" ht="27.95" customHeight="1" spans="2:9">
      <c r="B8" s="437" t="s">
        <v>46</v>
      </c>
      <c r="C8" s="12">
        <v>50</v>
      </c>
      <c r="D8" s="12">
        <v>1</v>
      </c>
      <c r="E8" s="12">
        <v>2</v>
      </c>
      <c r="F8" s="438">
        <v>3</v>
      </c>
      <c r="G8" s="438">
        <v>4</v>
      </c>
      <c r="H8" s="12">
        <v>5</v>
      </c>
      <c r="I8" s="439">
        <v>6</v>
      </c>
    </row>
    <row r="9" ht="27.95" customHeight="1" spans="2:9">
      <c r="B9" s="437" t="s">
        <v>47</v>
      </c>
      <c r="C9" s="12">
        <v>80</v>
      </c>
      <c r="D9" s="12">
        <v>2</v>
      </c>
      <c r="E9" s="12">
        <v>3</v>
      </c>
      <c r="F9" s="438">
        <v>5</v>
      </c>
      <c r="G9" s="438">
        <v>6</v>
      </c>
      <c r="H9" s="12">
        <v>7</v>
      </c>
      <c r="I9" s="439">
        <v>8</v>
      </c>
    </row>
    <row r="10" ht="27.95" customHeight="1" spans="2:9">
      <c r="B10" s="437" t="s">
        <v>48</v>
      </c>
      <c r="C10" s="12">
        <v>125</v>
      </c>
      <c r="D10" s="12">
        <v>3</v>
      </c>
      <c r="E10" s="12">
        <v>4</v>
      </c>
      <c r="F10" s="438">
        <v>7</v>
      </c>
      <c r="G10" s="438">
        <v>8</v>
      </c>
      <c r="H10" s="12">
        <v>10</v>
      </c>
      <c r="I10" s="439">
        <v>11</v>
      </c>
    </row>
    <row r="11" ht="27.95" customHeight="1" spans="2:9">
      <c r="B11" s="437" t="s">
        <v>49</v>
      </c>
      <c r="C11" s="12">
        <v>200</v>
      </c>
      <c r="D11" s="12">
        <v>5</v>
      </c>
      <c r="E11" s="12">
        <v>6</v>
      </c>
      <c r="F11" s="438">
        <v>10</v>
      </c>
      <c r="G11" s="438">
        <v>11</v>
      </c>
      <c r="H11" s="12">
        <v>14</v>
      </c>
      <c r="I11" s="439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3">
        <v>22</v>
      </c>
    </row>
    <row r="14" spans="2:9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H51" sqref="H51:I51"/>
    </sheetView>
  </sheetViews>
  <sheetFormatPr defaultColWidth="10.375" defaultRowHeight="16.5" customHeight="1"/>
  <cols>
    <col min="1" max="1" width="11.125" style="248" customWidth="1"/>
    <col min="2" max="11" width="8.625" style="248" customWidth="1"/>
    <col min="12" max="12" width="11.375" style="248" customWidth="1"/>
    <col min="13" max="16384" width="10.375" style="248"/>
  </cols>
  <sheetData>
    <row r="1" ht="21" spans="1:12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ht="15" spans="1:12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3"/>
      <c r="L2" s="254"/>
    </row>
    <row r="3" ht="14.25" spans="1:12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59"/>
      <c r="L3" s="260"/>
    </row>
    <row r="4" ht="18" customHeight="1" spans="1:12">
      <c r="A4" s="261" t="s">
        <v>61</v>
      </c>
      <c r="B4" s="262" t="s">
        <v>62</v>
      </c>
      <c r="C4" s="263"/>
      <c r="D4" s="261" t="s">
        <v>63</v>
      </c>
      <c r="E4" s="264"/>
      <c r="F4" s="265">
        <v>46052</v>
      </c>
      <c r="G4" s="266"/>
      <c r="H4" s="261" t="s">
        <v>64</v>
      </c>
      <c r="I4" s="264"/>
      <c r="J4" s="264"/>
      <c r="K4" s="160" t="s">
        <v>65</v>
      </c>
      <c r="L4" s="161" t="s">
        <v>66</v>
      </c>
    </row>
    <row r="5" ht="14.25" spans="1:12">
      <c r="A5" s="267" t="s">
        <v>67</v>
      </c>
      <c r="B5" s="160" t="s">
        <v>68</v>
      </c>
      <c r="C5" s="161"/>
      <c r="D5" s="261" t="s">
        <v>69</v>
      </c>
      <c r="E5" s="264"/>
      <c r="F5" s="265">
        <v>46028</v>
      </c>
      <c r="G5" s="266"/>
      <c r="H5" s="261" t="s">
        <v>70</v>
      </c>
      <c r="I5" s="264"/>
      <c r="J5" s="264"/>
      <c r="K5" s="160" t="s">
        <v>65</v>
      </c>
      <c r="L5" s="161" t="s">
        <v>66</v>
      </c>
    </row>
    <row r="6" ht="14.25" spans="1:12">
      <c r="A6" s="261" t="s">
        <v>71</v>
      </c>
      <c r="B6" s="268">
        <v>1</v>
      </c>
      <c r="C6" s="269">
        <v>10</v>
      </c>
      <c r="D6" s="267" t="s">
        <v>72</v>
      </c>
      <c r="E6" s="270"/>
      <c r="F6" s="265">
        <v>46030</v>
      </c>
      <c r="G6" s="266"/>
      <c r="H6" s="261" t="s">
        <v>73</v>
      </c>
      <c r="I6" s="264"/>
      <c r="J6" s="264"/>
      <c r="K6" s="160" t="s">
        <v>65</v>
      </c>
      <c r="L6" s="161" t="s">
        <v>66</v>
      </c>
    </row>
    <row r="7" ht="14.25" spans="1:12">
      <c r="A7" s="261" t="s">
        <v>74</v>
      </c>
      <c r="B7" s="271">
        <v>10000</v>
      </c>
      <c r="C7" s="272"/>
      <c r="D7" s="267" t="s">
        <v>75</v>
      </c>
      <c r="E7" s="273"/>
      <c r="F7" s="265">
        <v>46037</v>
      </c>
      <c r="G7" s="266"/>
      <c r="H7" s="261" t="s">
        <v>76</v>
      </c>
      <c r="I7" s="264"/>
      <c r="J7" s="264"/>
      <c r="K7" s="160" t="s">
        <v>65</v>
      </c>
      <c r="L7" s="161" t="s">
        <v>66</v>
      </c>
    </row>
    <row r="8" ht="15" spans="1:12">
      <c r="A8" s="274" t="s">
        <v>77</v>
      </c>
      <c r="B8" s="275" t="s">
        <v>78</v>
      </c>
      <c r="C8" s="276"/>
      <c r="D8" s="277" t="s">
        <v>79</v>
      </c>
      <c r="E8" s="278"/>
      <c r="F8" s="279">
        <v>46042</v>
      </c>
      <c r="G8" s="280"/>
      <c r="H8" s="277" t="s">
        <v>80</v>
      </c>
      <c r="I8" s="278"/>
      <c r="J8" s="278"/>
      <c r="K8" s="281" t="s">
        <v>65</v>
      </c>
      <c r="L8" s="282" t="s">
        <v>66</v>
      </c>
    </row>
    <row r="9" ht="15" spans="1:12">
      <c r="A9" s="360" t="s">
        <v>81</v>
      </c>
      <c r="B9" s="361"/>
      <c r="C9" s="361"/>
      <c r="D9" s="362"/>
      <c r="E9" s="362"/>
      <c r="F9" s="362"/>
      <c r="G9" s="362"/>
      <c r="H9" s="362"/>
      <c r="I9" s="362"/>
      <c r="J9" s="362"/>
      <c r="K9" s="362"/>
      <c r="L9" s="363"/>
    </row>
    <row r="10" ht="15" spans="1:12">
      <c r="A10" s="364" t="s">
        <v>82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6"/>
    </row>
    <row r="11" ht="14.25" spans="1:12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71"/>
      <c r="K11" s="368" t="s">
        <v>84</v>
      </c>
      <c r="L11" s="372" t="s">
        <v>85</v>
      </c>
    </row>
    <row r="12" ht="14.25" spans="1:12">
      <c r="A12" s="267" t="s">
        <v>89</v>
      </c>
      <c r="B12" s="290" t="s">
        <v>84</v>
      </c>
      <c r="C12" s="160" t="s">
        <v>85</v>
      </c>
      <c r="D12" s="273"/>
      <c r="E12" s="270" t="s">
        <v>90</v>
      </c>
      <c r="F12" s="290" t="s">
        <v>84</v>
      </c>
      <c r="G12" s="160" t="s">
        <v>85</v>
      </c>
      <c r="H12" s="160" t="s">
        <v>87</v>
      </c>
      <c r="I12" s="270" t="s">
        <v>91</v>
      </c>
      <c r="J12" s="270"/>
      <c r="K12" s="290" t="s">
        <v>84</v>
      </c>
      <c r="L12" s="161" t="s">
        <v>85</v>
      </c>
    </row>
    <row r="13" ht="14.25" spans="1:12">
      <c r="A13" s="267" t="s">
        <v>92</v>
      </c>
      <c r="B13" s="290" t="s">
        <v>84</v>
      </c>
      <c r="C13" s="160" t="s">
        <v>85</v>
      </c>
      <c r="D13" s="273"/>
      <c r="E13" s="270" t="s">
        <v>93</v>
      </c>
      <c r="F13" s="160" t="s">
        <v>94</v>
      </c>
      <c r="G13" s="160" t="s">
        <v>95</v>
      </c>
      <c r="H13" s="160" t="s">
        <v>87</v>
      </c>
      <c r="I13" s="270" t="s">
        <v>96</v>
      </c>
      <c r="J13" s="270"/>
      <c r="K13" s="290" t="s">
        <v>84</v>
      </c>
      <c r="L13" s="161" t="s">
        <v>85</v>
      </c>
    </row>
    <row r="14" ht="15" spans="1:12">
      <c r="A14" s="277" t="s">
        <v>97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91"/>
    </row>
    <row r="15" ht="15" spans="1:12">
      <c r="A15" s="364" t="s">
        <v>98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6"/>
    </row>
    <row r="16" ht="14.25" spans="1:12">
      <c r="A16" s="373" t="s">
        <v>99</v>
      </c>
      <c r="B16" s="369" t="s">
        <v>94</v>
      </c>
      <c r="C16" s="369" t="s">
        <v>95</v>
      </c>
      <c r="D16" s="374"/>
      <c r="E16" s="375" t="s">
        <v>100</v>
      </c>
      <c r="F16" s="369" t="s">
        <v>94</v>
      </c>
      <c r="G16" s="369" t="s">
        <v>95</v>
      </c>
      <c r="H16" s="376"/>
      <c r="I16" s="375" t="s">
        <v>101</v>
      </c>
      <c r="J16" s="375"/>
      <c r="K16" s="369" t="s">
        <v>94</v>
      </c>
      <c r="L16" s="372" t="s">
        <v>95</v>
      </c>
    </row>
    <row r="17" customHeight="1" spans="1:23">
      <c r="A17" s="314" t="s">
        <v>102</v>
      </c>
      <c r="B17" s="160" t="s">
        <v>94</v>
      </c>
      <c r="C17" s="160" t="s">
        <v>95</v>
      </c>
      <c r="D17" s="377"/>
      <c r="E17" s="315" t="s">
        <v>103</v>
      </c>
      <c r="F17" s="160" t="s">
        <v>94</v>
      </c>
      <c r="G17" s="160" t="s">
        <v>95</v>
      </c>
      <c r="H17" s="378"/>
      <c r="I17" s="315" t="s">
        <v>104</v>
      </c>
      <c r="J17" s="315"/>
      <c r="K17" s="160" t="s">
        <v>94</v>
      </c>
      <c r="L17" s="161" t="s">
        <v>95</v>
      </c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</row>
    <row r="18" ht="18" customHeight="1" spans="1:23">
      <c r="A18" s="380" t="s">
        <v>105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2"/>
    </row>
    <row r="19" s="358" customFormat="1" ht="18" customHeight="1" spans="1:23">
      <c r="A19" s="364" t="s">
        <v>106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6"/>
    </row>
    <row r="20" customHeight="1" spans="1:23">
      <c r="A20" s="383" t="s">
        <v>107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5"/>
    </row>
    <row r="21" ht="21.75" customHeight="1" spans="1:23">
      <c r="A21" s="386" t="s">
        <v>108</v>
      </c>
      <c r="B21" s="387" t="s">
        <v>109</v>
      </c>
      <c r="C21" s="387" t="s">
        <v>110</v>
      </c>
      <c r="D21" s="387" t="s">
        <v>111</v>
      </c>
      <c r="E21" s="387" t="s">
        <v>112</v>
      </c>
      <c r="F21" s="387" t="s">
        <v>113</v>
      </c>
      <c r="G21" s="387" t="s">
        <v>114</v>
      </c>
      <c r="H21" s="387" t="s">
        <v>115</v>
      </c>
      <c r="I21" s="387" t="s">
        <v>116</v>
      </c>
      <c r="J21" s="387" t="s">
        <v>117</v>
      </c>
      <c r="K21" s="387" t="s">
        <v>118</v>
      </c>
      <c r="L21" s="317" t="s">
        <v>119</v>
      </c>
    </row>
    <row r="22" ht="23" customHeight="1" spans="1:23">
      <c r="A22" s="388" t="s">
        <v>120</v>
      </c>
      <c r="B22" s="389">
        <v>1</v>
      </c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89">
        <v>1</v>
      </c>
      <c r="I22" s="389">
        <v>1</v>
      </c>
      <c r="J22" s="389">
        <v>1</v>
      </c>
      <c r="K22" s="389">
        <v>1</v>
      </c>
      <c r="L22" s="390"/>
    </row>
    <row r="23" ht="23" customHeight="1" spans="1:23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91"/>
    </row>
    <row r="24" ht="23" customHeight="1" spans="1:23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91"/>
    </row>
    <row r="25" ht="23" customHeight="1" spans="1:23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91"/>
    </row>
    <row r="26" ht="23" customHeight="1" spans="1:23">
      <c r="A26" s="392"/>
      <c r="B26" s="389"/>
      <c r="C26" s="389"/>
      <c r="D26" s="389"/>
      <c r="E26" s="389"/>
      <c r="F26" s="389"/>
      <c r="G26" s="389"/>
      <c r="H26" s="389"/>
      <c r="I26" s="389"/>
      <c r="J26" s="389"/>
      <c r="K26" s="389"/>
      <c r="L26" s="391"/>
    </row>
    <row r="27" ht="18" customHeight="1" spans="1:23">
      <c r="A27" s="393" t="s">
        <v>121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4"/>
      <c r="L27" s="395"/>
    </row>
    <row r="28" ht="18.75" customHeight="1" spans="1:23">
      <c r="A28" s="396" t="s">
        <v>122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7"/>
      <c r="L28" s="398"/>
    </row>
    <row r="29" ht="18.75" customHeight="1" spans="1:23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1"/>
    </row>
    <row r="30" ht="18" customHeight="1" spans="1:23">
      <c r="A30" s="393" t="s">
        <v>123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5"/>
    </row>
    <row r="31" ht="14.25" spans="1:23">
      <c r="A31" s="402" t="s">
        <v>124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3"/>
      <c r="L31" s="404"/>
    </row>
    <row r="32" ht="15" spans="1:23">
      <c r="A32" s="172" t="s">
        <v>125</v>
      </c>
      <c r="B32" s="173"/>
      <c r="C32" s="160" t="s">
        <v>65</v>
      </c>
      <c r="D32" s="160" t="s">
        <v>66</v>
      </c>
      <c r="E32" s="405" t="s">
        <v>126</v>
      </c>
      <c r="F32" s="406"/>
      <c r="G32" s="406"/>
      <c r="H32" s="406"/>
      <c r="I32" s="406"/>
      <c r="J32" s="406"/>
      <c r="K32" s="406"/>
      <c r="L32" s="407"/>
    </row>
    <row r="33" ht="15" spans="1:12">
      <c r="A33" s="408" t="s">
        <v>127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</row>
    <row r="34" ht="21" customHeight="1" spans="1:12">
      <c r="A34" s="409" t="s">
        <v>128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1"/>
    </row>
    <row r="35" ht="21" customHeight="1" spans="1:12">
      <c r="A35" s="325" t="s">
        <v>129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7"/>
    </row>
    <row r="36" ht="21" customHeight="1" spans="1:12">
      <c r="A36" s="325" t="s">
        <v>130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7"/>
    </row>
    <row r="37" ht="21" customHeight="1" spans="1:12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7"/>
    </row>
    <row r="38" ht="21" customHeight="1" spans="1:12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7"/>
    </row>
    <row r="39" ht="21" customHeight="1" spans="1:12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7"/>
    </row>
    <row r="40" ht="21" customHeight="1" spans="1:12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7"/>
    </row>
    <row r="41" ht="15" spans="1:12">
      <c r="A41" s="318" t="s">
        <v>131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20"/>
    </row>
    <row r="42" ht="15" spans="1:12">
      <c r="A42" s="364" t="s">
        <v>132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6"/>
    </row>
    <row r="43" ht="14.25" spans="1:12">
      <c r="A43" s="373" t="s">
        <v>133</v>
      </c>
      <c r="B43" s="369" t="s">
        <v>94</v>
      </c>
      <c r="C43" s="369" t="s">
        <v>95</v>
      </c>
      <c r="D43" s="369" t="s">
        <v>87</v>
      </c>
      <c r="E43" s="375" t="s">
        <v>134</v>
      </c>
      <c r="F43" s="369" t="s">
        <v>94</v>
      </c>
      <c r="G43" s="369" t="s">
        <v>95</v>
      </c>
      <c r="H43" s="369" t="s">
        <v>87</v>
      </c>
      <c r="I43" s="375" t="s">
        <v>135</v>
      </c>
      <c r="J43" s="375"/>
      <c r="K43" s="369" t="s">
        <v>94</v>
      </c>
      <c r="L43" s="372" t="s">
        <v>95</v>
      </c>
    </row>
    <row r="44" ht="14.25" spans="1:12">
      <c r="A44" s="314" t="s">
        <v>86</v>
      </c>
      <c r="B44" s="160" t="s">
        <v>94</v>
      </c>
      <c r="C44" s="160" t="s">
        <v>95</v>
      </c>
      <c r="D44" s="160" t="s">
        <v>87</v>
      </c>
      <c r="E44" s="315" t="s">
        <v>93</v>
      </c>
      <c r="F44" s="160" t="s">
        <v>94</v>
      </c>
      <c r="G44" s="160" t="s">
        <v>95</v>
      </c>
      <c r="H44" s="160" t="s">
        <v>87</v>
      </c>
      <c r="I44" s="315" t="s">
        <v>104</v>
      </c>
      <c r="J44" s="315"/>
      <c r="K44" s="160" t="s">
        <v>94</v>
      </c>
      <c r="L44" s="161" t="s">
        <v>95</v>
      </c>
    </row>
    <row r="45" ht="15" spans="1:12">
      <c r="A45" s="277" t="s">
        <v>97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91"/>
    </row>
    <row r="46" ht="15" spans="1:12">
      <c r="A46" s="408" t="s">
        <v>136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  <c r="L46" s="408"/>
    </row>
    <row r="47" ht="15" spans="1:12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1"/>
    </row>
    <row r="48" ht="15" spans="1:12">
      <c r="A48" s="412" t="s">
        <v>137</v>
      </c>
      <c r="B48" s="413" t="s">
        <v>138</v>
      </c>
      <c r="C48" s="413"/>
      <c r="D48" s="414" t="s">
        <v>139</v>
      </c>
      <c r="E48" s="415" t="s">
        <v>140</v>
      </c>
      <c r="F48" s="416" t="s">
        <v>141</v>
      </c>
      <c r="G48" s="417">
        <v>46037</v>
      </c>
      <c r="H48" s="418" t="s">
        <v>142</v>
      </c>
      <c r="I48" s="419"/>
      <c r="J48" s="418"/>
      <c r="K48" s="420" t="s">
        <v>143</v>
      </c>
      <c r="L48" s="421"/>
    </row>
    <row r="49" ht="15" spans="1:12">
      <c r="A49" s="408" t="s">
        <v>144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</row>
    <row r="50" ht="15" spans="1:12">
      <c r="A50" s="422" t="s">
        <v>145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  <c r="L50" s="424"/>
    </row>
    <row r="51" ht="15" spans="1:12">
      <c r="A51" s="412" t="s">
        <v>137</v>
      </c>
      <c r="B51" s="413" t="s">
        <v>138</v>
      </c>
      <c r="C51" s="413"/>
      <c r="D51" s="414" t="s">
        <v>139</v>
      </c>
      <c r="E51" s="415" t="s">
        <v>140</v>
      </c>
      <c r="F51" s="416" t="s">
        <v>141</v>
      </c>
      <c r="G51" s="417">
        <v>46037</v>
      </c>
      <c r="H51" s="418" t="s">
        <v>142</v>
      </c>
      <c r="I51" s="419"/>
      <c r="J51" s="418"/>
      <c r="K51" s="420" t="s">
        <v>143</v>
      </c>
      <c r="L51" s="421"/>
    </row>
  </sheetData>
  <mergeCells count="60">
    <mergeCell ref="A1:L1"/>
    <mergeCell ref="B2:C2"/>
    <mergeCell ref="D2:E2"/>
    <mergeCell ref="F2:G2"/>
    <mergeCell ref="I2:L2"/>
    <mergeCell ref="A3:C3"/>
    <mergeCell ref="D3:G3"/>
    <mergeCell ref="H3:L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H48:I48"/>
    <mergeCell ref="K48:L48"/>
    <mergeCell ref="A49:L49"/>
    <mergeCell ref="A50:L50"/>
    <mergeCell ref="B51:C51"/>
    <mergeCell ref="H51:I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323850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323850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2"/>
  <sheetViews>
    <sheetView tabSelected="1" workbookViewId="0">
      <selection activeCell="R8" sqref="R8"/>
    </sheetView>
  </sheetViews>
  <sheetFormatPr defaultColWidth="9" defaultRowHeight="14.25"/>
  <cols>
    <col min="1" max="1" width="10" style="85" customWidth="1"/>
    <col min="2" max="4" width="9" style="85" customWidth="1"/>
    <col min="5" max="6" width="8.5" style="86" customWidth="1"/>
    <col min="7" max="10" width="8.5" style="85" customWidth="1"/>
    <col min="11" max="11" width="10.25" style="85" customWidth="1"/>
    <col min="12" max="12" width="2.75" style="85" customWidth="1"/>
    <col min="13" max="13" width="9.15833333333333" style="85" customWidth="1"/>
    <col min="14" max="14" width="10.75" style="85" customWidth="1"/>
    <col min="15" max="18" width="9.75" style="85" customWidth="1"/>
    <col min="19" max="19" width="9.75" style="247" customWidth="1"/>
    <col min="20" max="257" width="9" style="85"/>
    <col min="258" max="16384" width="9" style="88"/>
  </cols>
  <sheetData>
    <row r="1" s="85" customFormat="1" ht="29" customHeight="1" spans="1:260">
      <c r="A1" s="233" t="s">
        <v>146</v>
      </c>
      <c r="B1" s="233"/>
      <c r="C1" s="233"/>
      <c r="D1" s="233"/>
      <c r="E1" s="235"/>
      <c r="F1" s="235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346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  <c r="IZ1" s="88"/>
    </row>
    <row r="2" s="85" customFormat="1" ht="20" customHeight="1" spans="1:260">
      <c r="A2" s="94" t="s">
        <v>61</v>
      </c>
      <c r="B2" s="95" t="str">
        <f>首期!B4</f>
        <v>TAJJFO80941</v>
      </c>
      <c r="C2" s="95"/>
      <c r="D2" s="95"/>
      <c r="E2" s="96"/>
      <c r="F2" s="97"/>
      <c r="G2" s="98" t="s">
        <v>67</v>
      </c>
      <c r="H2" s="99" t="str">
        <f>首期!B5</f>
        <v>男式短袖T恤</v>
      </c>
      <c r="I2" s="99"/>
      <c r="J2" s="99"/>
      <c r="K2" s="99"/>
      <c r="L2" s="100"/>
      <c r="M2" s="101" t="s">
        <v>57</v>
      </c>
      <c r="N2" s="102" t="s">
        <v>56</v>
      </c>
      <c r="O2" s="102"/>
      <c r="P2" s="102"/>
      <c r="Q2" s="102"/>
      <c r="R2" s="347"/>
      <c r="S2" s="34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</row>
    <row r="3" s="85" customFormat="1" ht="15" spans="1:260">
      <c r="A3" s="104" t="s">
        <v>147</v>
      </c>
      <c r="B3" s="105" t="s">
        <v>148</v>
      </c>
      <c r="C3" s="105"/>
      <c r="D3" s="105"/>
      <c r="E3" s="106"/>
      <c r="F3" s="105"/>
      <c r="G3" s="105"/>
      <c r="H3" s="105"/>
      <c r="I3" s="105"/>
      <c r="J3" s="105"/>
      <c r="K3" s="105"/>
      <c r="L3" s="107"/>
      <c r="M3" s="108"/>
      <c r="N3" s="108"/>
      <c r="O3" s="108"/>
      <c r="P3" s="108"/>
      <c r="Q3" s="108"/>
      <c r="R3" s="349"/>
      <c r="S3" s="350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  <c r="IZ3" s="88"/>
    </row>
    <row r="4" s="85" customFormat="1" ht="16.5" spans="1:260">
      <c r="A4" s="104"/>
      <c r="B4" s="110" t="s">
        <v>109</v>
      </c>
      <c r="C4" s="110" t="s">
        <v>110</v>
      </c>
      <c r="D4" s="111" t="s">
        <v>111</v>
      </c>
      <c r="E4" s="112" t="s">
        <v>112</v>
      </c>
      <c r="F4" s="113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107"/>
      <c r="M4" s="351"/>
      <c r="N4" s="352" t="s">
        <v>149</v>
      </c>
      <c r="O4" s="352" t="s">
        <v>112</v>
      </c>
      <c r="P4" s="352" t="s">
        <v>112</v>
      </c>
      <c r="Q4" s="352"/>
      <c r="R4" s="352"/>
      <c r="S4" s="353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</row>
    <row r="5" s="85" customFormat="1" ht="16.5" spans="1:260">
      <c r="A5" s="104"/>
      <c r="B5" s="110" t="s">
        <v>150</v>
      </c>
      <c r="C5" s="110" t="s">
        <v>151</v>
      </c>
      <c r="D5" s="111" t="s">
        <v>152</v>
      </c>
      <c r="E5" s="112" t="s">
        <v>153</v>
      </c>
      <c r="F5" s="113" t="s">
        <v>154</v>
      </c>
      <c r="G5" s="112" t="s">
        <v>155</v>
      </c>
      <c r="H5" s="112" t="s">
        <v>156</v>
      </c>
      <c r="I5" s="112" t="s">
        <v>157</v>
      </c>
      <c r="J5" s="112" t="s">
        <v>158</v>
      </c>
      <c r="K5" s="112" t="s">
        <v>159</v>
      </c>
      <c r="L5" s="116"/>
      <c r="M5" s="117"/>
      <c r="N5" s="118" t="s">
        <v>112</v>
      </c>
      <c r="O5" s="119" t="s">
        <v>160</v>
      </c>
      <c r="P5" s="119" t="s">
        <v>161</v>
      </c>
      <c r="Q5" s="119"/>
      <c r="R5" s="119"/>
      <c r="S5" s="354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</row>
    <row r="6" s="85" customFormat="1" ht="20" customHeight="1" spans="1:260">
      <c r="A6" s="121" t="s">
        <v>162</v>
      </c>
      <c r="B6" s="122">
        <f>C6-2</f>
        <v>61</v>
      </c>
      <c r="C6" s="122">
        <f>D6-3</f>
        <v>63</v>
      </c>
      <c r="D6" s="122">
        <f>E6-1</f>
        <v>66</v>
      </c>
      <c r="E6" s="122">
        <f>F6-2</f>
        <v>67</v>
      </c>
      <c r="F6" s="123">
        <v>69</v>
      </c>
      <c r="G6" s="122">
        <f>F6+2</f>
        <v>71</v>
      </c>
      <c r="H6" s="122">
        <f>G6+2</f>
        <v>73</v>
      </c>
      <c r="I6" s="122">
        <f t="shared" ref="I6:K6" si="0">H6+1</f>
        <v>74</v>
      </c>
      <c r="J6" s="122">
        <f t="shared" si="0"/>
        <v>75</v>
      </c>
      <c r="K6" s="122">
        <f t="shared" si="0"/>
        <v>76</v>
      </c>
      <c r="L6" s="116"/>
      <c r="M6" s="117"/>
      <c r="N6" s="117" t="s">
        <v>163</v>
      </c>
      <c r="O6" s="117" t="s">
        <v>164</v>
      </c>
      <c r="P6" s="117"/>
      <c r="Q6" s="117"/>
      <c r="R6" s="117"/>
      <c r="S6" s="125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</row>
    <row r="7" s="85" customFormat="1" ht="20" customHeight="1" spans="1:260">
      <c r="A7" s="126" t="s">
        <v>165</v>
      </c>
      <c r="B7" s="127">
        <f>C7-4</f>
        <v>94</v>
      </c>
      <c r="C7" s="127">
        <f>D7-4</f>
        <v>98</v>
      </c>
      <c r="D7" s="127">
        <f>E7-4</f>
        <v>102</v>
      </c>
      <c r="E7" s="127">
        <f>F7-4</f>
        <v>106</v>
      </c>
      <c r="F7" s="128">
        <v>110</v>
      </c>
      <c r="G7" s="127">
        <f>F7+4</f>
        <v>114</v>
      </c>
      <c r="H7" s="127">
        <f>G7+4</f>
        <v>118</v>
      </c>
      <c r="I7" s="127">
        <f t="shared" ref="I7:K7" si="1">H7+6</f>
        <v>124</v>
      </c>
      <c r="J7" s="127">
        <f t="shared" si="1"/>
        <v>130</v>
      </c>
      <c r="K7" s="127">
        <f t="shared" si="1"/>
        <v>136</v>
      </c>
      <c r="L7" s="116"/>
      <c r="M7" s="117"/>
      <c r="N7" s="117" t="s">
        <v>166</v>
      </c>
      <c r="O7" s="117" t="s">
        <v>166</v>
      </c>
      <c r="P7" s="117"/>
      <c r="Q7" s="117"/>
      <c r="R7" s="117"/>
      <c r="S7" s="125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</row>
    <row r="8" s="85" customFormat="1" ht="20" customHeight="1" spans="1:260">
      <c r="A8" s="126" t="s">
        <v>167</v>
      </c>
      <c r="B8" s="127">
        <f>C8-4</f>
        <v>94</v>
      </c>
      <c r="C8" s="127">
        <f>D8-2</f>
        <v>98</v>
      </c>
      <c r="D8" s="127">
        <f>E8-4</f>
        <v>100</v>
      </c>
      <c r="E8" s="127">
        <f>F8-4</f>
        <v>104</v>
      </c>
      <c r="F8" s="129">
        <v>108</v>
      </c>
      <c r="G8" s="127">
        <f>F8+4</f>
        <v>112</v>
      </c>
      <c r="H8" s="127">
        <f>G8+5</f>
        <v>117</v>
      </c>
      <c r="I8" s="127">
        <f>H8+6</f>
        <v>123</v>
      </c>
      <c r="J8" s="127">
        <f>I8+7</f>
        <v>130</v>
      </c>
      <c r="K8" s="127">
        <f>J8+7</f>
        <v>137</v>
      </c>
      <c r="L8" s="116"/>
      <c r="M8" s="117"/>
      <c r="N8" s="117" t="s">
        <v>168</v>
      </c>
      <c r="O8" s="117" t="s">
        <v>169</v>
      </c>
      <c r="P8" s="117"/>
      <c r="Q8" s="117"/>
      <c r="R8" s="117"/>
      <c r="S8" s="125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</row>
    <row r="9" s="85" customFormat="1" ht="20" customHeight="1" spans="1:260">
      <c r="A9" s="130" t="s">
        <v>170</v>
      </c>
      <c r="B9" s="127">
        <f>C9-1.8</f>
        <v>40</v>
      </c>
      <c r="C9" s="127">
        <f>D9-1.8</f>
        <v>41.8</v>
      </c>
      <c r="D9" s="127">
        <f>E9-1.2</f>
        <v>43.6</v>
      </c>
      <c r="E9" s="127">
        <f>F9-1.2</f>
        <v>44.8</v>
      </c>
      <c r="F9" s="129" t="s">
        <v>171</v>
      </c>
      <c r="G9" s="127">
        <f>F9+1.2</f>
        <v>47.2</v>
      </c>
      <c r="H9" s="127">
        <f>G9+1.2</f>
        <v>48.4</v>
      </c>
      <c r="I9" s="127">
        <f t="shared" ref="I9:K9" si="2">H9+1.4</f>
        <v>49.8</v>
      </c>
      <c r="J9" s="127">
        <f t="shared" si="2"/>
        <v>51.2</v>
      </c>
      <c r="K9" s="127">
        <f t="shared" si="2"/>
        <v>52.6</v>
      </c>
      <c r="L9" s="116"/>
      <c r="M9" s="117"/>
      <c r="N9" s="117" t="s">
        <v>172</v>
      </c>
      <c r="O9" s="117" t="s">
        <v>173</v>
      </c>
      <c r="P9" s="117"/>
      <c r="Q9" s="117"/>
      <c r="R9" s="117"/>
      <c r="S9" s="125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</row>
    <row r="10" s="85" customFormat="1" ht="20" customHeight="1" spans="1:260">
      <c r="A10" s="130" t="s">
        <v>174</v>
      </c>
      <c r="B10" s="127">
        <f>C10-0.5</f>
        <v>19</v>
      </c>
      <c r="C10" s="127">
        <f>D10-0.5</f>
        <v>19.5</v>
      </c>
      <c r="D10" s="127">
        <f>E10-0.5</f>
        <v>20</v>
      </c>
      <c r="E10" s="127">
        <f>F10-0.5</f>
        <v>20.5</v>
      </c>
      <c r="F10" s="129">
        <v>21</v>
      </c>
      <c r="G10" s="127">
        <f t="shared" ref="G10:K10" si="3">F10+0.5</f>
        <v>21.5</v>
      </c>
      <c r="H10" s="127">
        <f t="shared" si="3"/>
        <v>22</v>
      </c>
      <c r="I10" s="127">
        <f t="shared" si="3"/>
        <v>22.5</v>
      </c>
      <c r="J10" s="127">
        <f t="shared" si="3"/>
        <v>23</v>
      </c>
      <c r="K10" s="127">
        <f t="shared" si="3"/>
        <v>23.5</v>
      </c>
      <c r="L10" s="116"/>
      <c r="M10" s="117"/>
      <c r="N10" s="117" t="s">
        <v>163</v>
      </c>
      <c r="O10" s="117" t="s">
        <v>163</v>
      </c>
      <c r="P10" s="117"/>
      <c r="Q10" s="117"/>
      <c r="R10" s="117"/>
      <c r="S10" s="125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</row>
    <row r="11" s="85" customFormat="1" ht="20" customHeight="1" spans="1:260">
      <c r="A11" s="131" t="s">
        <v>175</v>
      </c>
      <c r="B11" s="132">
        <f>C11-0.4</f>
        <v>17.1</v>
      </c>
      <c r="C11" s="132">
        <f>D11-0.4</f>
        <v>17.5</v>
      </c>
      <c r="D11" s="132">
        <f>E11-0.8</f>
        <v>17.9</v>
      </c>
      <c r="E11" s="132">
        <f>F11-0.8</f>
        <v>18.7</v>
      </c>
      <c r="F11" s="133">
        <v>19.5</v>
      </c>
      <c r="G11" s="132">
        <f>F11+0.8</f>
        <v>20.3</v>
      </c>
      <c r="H11" s="132">
        <f>G11+0.8</f>
        <v>21.1</v>
      </c>
      <c r="I11" s="132">
        <f t="shared" ref="I11:K11" si="4">H11+1.3</f>
        <v>22.4</v>
      </c>
      <c r="J11" s="132">
        <f t="shared" si="4"/>
        <v>23.7</v>
      </c>
      <c r="K11" s="132">
        <f t="shared" si="4"/>
        <v>25</v>
      </c>
      <c r="L11" s="116"/>
      <c r="M11" s="117"/>
      <c r="N11" s="117" t="s">
        <v>176</v>
      </c>
      <c r="O11" s="117" t="s">
        <v>176</v>
      </c>
      <c r="P11" s="117"/>
      <c r="Q11" s="117"/>
      <c r="R11" s="117"/>
      <c r="S11" s="125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</row>
    <row r="12" s="85" customFormat="1" ht="20" customHeight="1" spans="1:260">
      <c r="A12" s="134" t="s">
        <v>177</v>
      </c>
      <c r="B12" s="132">
        <f>C12-0.3</f>
        <v>15.7</v>
      </c>
      <c r="C12" s="132">
        <f>D12-0.3</f>
        <v>16</v>
      </c>
      <c r="D12" s="132">
        <f>E12-0.6</f>
        <v>16.3</v>
      </c>
      <c r="E12" s="132">
        <f>F12-0.6</f>
        <v>16.9</v>
      </c>
      <c r="F12" s="133">
        <v>17.5</v>
      </c>
      <c r="G12" s="132">
        <f>F12+0.6</f>
        <v>18.1</v>
      </c>
      <c r="H12" s="132">
        <f>G12+0.6</f>
        <v>18.7</v>
      </c>
      <c r="I12" s="132">
        <f t="shared" ref="I12:K12" si="5">H12+0.95</f>
        <v>19.65</v>
      </c>
      <c r="J12" s="132">
        <f t="shared" si="5"/>
        <v>20.6</v>
      </c>
      <c r="K12" s="132">
        <f t="shared" si="5"/>
        <v>21.55</v>
      </c>
      <c r="L12" s="116"/>
      <c r="M12" s="117"/>
      <c r="N12" s="117" t="s">
        <v>178</v>
      </c>
      <c r="O12" s="117" t="s">
        <v>173</v>
      </c>
      <c r="P12" s="117"/>
      <c r="Q12" s="117"/>
      <c r="R12" s="117"/>
      <c r="S12" s="125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</row>
    <row r="13" s="85" customFormat="1" ht="20" customHeight="1" spans="1:260">
      <c r="A13" s="130" t="s">
        <v>179</v>
      </c>
      <c r="B13" s="127">
        <f t="shared" ref="B13:B15" si="6">C13</f>
        <v>19.6</v>
      </c>
      <c r="C13" s="127">
        <f t="shared" ref="C13:C15" si="7">D13</f>
        <v>19.6</v>
      </c>
      <c r="D13" s="127">
        <f t="shared" ref="D13:D15" si="8">E13</f>
        <v>19.6</v>
      </c>
      <c r="E13" s="127">
        <f>F13-0.4</f>
        <v>19.6</v>
      </c>
      <c r="F13" s="128">
        <v>20</v>
      </c>
      <c r="G13" s="127">
        <f>F13+0.4</f>
        <v>20.4</v>
      </c>
      <c r="H13" s="127">
        <f>G13+0.4</f>
        <v>20.8</v>
      </c>
      <c r="I13" s="127">
        <f t="shared" ref="I13:K13" si="9">H13+0.6</f>
        <v>21.4</v>
      </c>
      <c r="J13" s="127">
        <f t="shared" si="9"/>
        <v>22</v>
      </c>
      <c r="K13" s="127">
        <f t="shared" si="9"/>
        <v>22.6</v>
      </c>
      <c r="L13" s="116"/>
      <c r="M13" s="117"/>
      <c r="N13" s="117" t="s">
        <v>180</v>
      </c>
      <c r="O13" s="117" t="s">
        <v>181</v>
      </c>
      <c r="P13" s="117"/>
      <c r="Q13" s="117"/>
      <c r="R13" s="117"/>
      <c r="S13" s="125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</row>
    <row r="14" s="85" customFormat="1" ht="20" customHeight="1" spans="1:260">
      <c r="A14" s="130" t="s">
        <v>182</v>
      </c>
      <c r="B14" s="127">
        <f t="shared" si="6"/>
        <v>10.8</v>
      </c>
      <c r="C14" s="127">
        <f t="shared" si="7"/>
        <v>10.8</v>
      </c>
      <c r="D14" s="127">
        <f t="shared" si="8"/>
        <v>10.8</v>
      </c>
      <c r="E14" s="127">
        <f>F14-0.2</f>
        <v>10.8</v>
      </c>
      <c r="F14" s="128">
        <v>11</v>
      </c>
      <c r="G14" s="127">
        <f>F14+0.2</f>
        <v>11.2</v>
      </c>
      <c r="H14" s="127">
        <f>G14+0.2</f>
        <v>11.4</v>
      </c>
      <c r="I14" s="127">
        <f t="shared" ref="I14:K14" si="10">H14+0.25</f>
        <v>11.65</v>
      </c>
      <c r="J14" s="127">
        <f t="shared" si="10"/>
        <v>11.9</v>
      </c>
      <c r="K14" s="127">
        <f t="shared" si="10"/>
        <v>12.15</v>
      </c>
      <c r="L14" s="116"/>
      <c r="M14" s="117"/>
      <c r="N14" s="117"/>
      <c r="O14" s="117" t="s">
        <v>183</v>
      </c>
      <c r="P14" s="117"/>
      <c r="Q14" s="117"/>
      <c r="R14" s="117"/>
      <c r="S14" s="125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</row>
    <row r="15" s="85" customFormat="1" ht="20" customHeight="1" spans="1:260">
      <c r="A15" s="130" t="s">
        <v>184</v>
      </c>
      <c r="B15" s="127">
        <f t="shared" si="6"/>
        <v>1.5</v>
      </c>
      <c r="C15" s="127">
        <f t="shared" si="7"/>
        <v>1.5</v>
      </c>
      <c r="D15" s="127">
        <f t="shared" si="8"/>
        <v>1.5</v>
      </c>
      <c r="E15" s="127">
        <f>F15</f>
        <v>1.5</v>
      </c>
      <c r="F15" s="128">
        <v>1.5</v>
      </c>
      <c r="G15" s="127">
        <f t="shared" ref="G15:K15" si="11">F15</f>
        <v>1.5</v>
      </c>
      <c r="H15" s="127">
        <f t="shared" si="11"/>
        <v>1.5</v>
      </c>
      <c r="I15" s="127">
        <f t="shared" si="11"/>
        <v>1.5</v>
      </c>
      <c r="J15" s="127">
        <f t="shared" si="11"/>
        <v>1.5</v>
      </c>
      <c r="K15" s="127">
        <f t="shared" si="11"/>
        <v>1.5</v>
      </c>
      <c r="L15" s="116"/>
      <c r="M15" s="117"/>
      <c r="N15" s="117"/>
      <c r="O15" s="117" t="s">
        <v>163</v>
      </c>
      <c r="P15" s="117"/>
      <c r="Q15" s="117"/>
      <c r="R15" s="117"/>
      <c r="S15" s="125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</row>
    <row r="16" s="85" customFormat="1" ht="20" customHeight="1" spans="1:260">
      <c r="A16" s="136"/>
      <c r="B16" s="127"/>
      <c r="C16" s="127"/>
      <c r="D16" s="127"/>
      <c r="E16" s="127"/>
      <c r="F16" s="128"/>
      <c r="G16" s="127"/>
      <c r="H16" s="127"/>
      <c r="I16" s="127"/>
      <c r="J16" s="127"/>
      <c r="K16" s="127"/>
      <c r="L16" s="116"/>
      <c r="M16" s="117"/>
      <c r="N16" s="117" t="s">
        <v>185</v>
      </c>
      <c r="O16" s="117"/>
      <c r="P16" s="117"/>
      <c r="Q16" s="117"/>
      <c r="R16" s="117"/>
      <c r="S16" s="125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</row>
    <row r="17" s="85" customFormat="1" ht="20" customHeight="1" spans="1:260">
      <c r="A17" s="136"/>
      <c r="B17" s="127"/>
      <c r="C17" s="127"/>
      <c r="D17" s="127"/>
      <c r="E17" s="127"/>
      <c r="F17" s="128"/>
      <c r="G17" s="127"/>
      <c r="H17" s="127"/>
      <c r="I17" s="127"/>
      <c r="J17" s="127"/>
      <c r="K17" s="127"/>
      <c r="L17" s="116"/>
      <c r="M17" s="117"/>
      <c r="N17" s="117"/>
      <c r="O17" s="117"/>
      <c r="P17" s="117"/>
      <c r="Q17" s="117"/>
      <c r="R17" s="117"/>
      <c r="S17" s="125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</row>
    <row r="18" s="85" customFormat="1" ht="20" customHeight="1" spans="1:260">
      <c r="A18" s="136"/>
      <c r="B18" s="127"/>
      <c r="C18" s="127"/>
      <c r="D18" s="127"/>
      <c r="E18" s="127"/>
      <c r="F18" s="128"/>
      <c r="G18" s="127"/>
      <c r="H18" s="127"/>
      <c r="I18" s="127"/>
      <c r="J18" s="127"/>
      <c r="K18" s="127"/>
      <c r="L18" s="116"/>
      <c r="M18" s="117"/>
      <c r="N18" s="117"/>
      <c r="O18" s="117"/>
      <c r="P18" s="117"/>
      <c r="Q18" s="117"/>
      <c r="R18" s="117"/>
      <c r="S18" s="125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</row>
    <row r="19" s="85" customFormat="1" ht="20" customHeight="1" spans="1:260">
      <c r="A19" s="139"/>
      <c r="B19" s="140"/>
      <c r="C19" s="140"/>
      <c r="D19" s="140"/>
      <c r="E19" s="140"/>
      <c r="F19" s="140"/>
      <c r="G19" s="141"/>
      <c r="H19" s="140"/>
      <c r="I19" s="140"/>
      <c r="J19" s="140"/>
      <c r="K19" s="140"/>
      <c r="L19" s="142"/>
      <c r="M19" s="143"/>
      <c r="N19" s="143"/>
      <c r="O19" s="144"/>
      <c r="P19" s="143"/>
      <c r="Q19" s="143"/>
      <c r="R19" s="144"/>
      <c r="S19" s="145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</row>
    <row r="20" s="85" customFormat="1" ht="16.5" spans="1:260">
      <c r="A20" s="355"/>
      <c r="B20" s="355"/>
      <c r="C20" s="355"/>
      <c r="D20" s="355"/>
      <c r="E20" s="356"/>
      <c r="F20" s="356"/>
      <c r="G20" s="357"/>
      <c r="H20" s="356"/>
      <c r="I20" s="356"/>
      <c r="J20" s="356"/>
      <c r="K20" s="356"/>
      <c r="S20" s="346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</row>
    <row r="21" s="85" customFormat="1" spans="1:260">
      <c r="A21" s="146" t="s">
        <v>186</v>
      </c>
      <c r="B21" s="146"/>
      <c r="C21" s="146"/>
      <c r="D21" s="146"/>
      <c r="E21" s="147"/>
      <c r="F21" s="147"/>
      <c r="S21" s="346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</row>
    <row r="22" s="85" customFormat="1" spans="1:260">
      <c r="E22" s="86"/>
      <c r="F22" s="86"/>
      <c r="M22" s="148" t="s">
        <v>187</v>
      </c>
      <c r="N22" s="149">
        <v>46037</v>
      </c>
      <c r="O22" s="148" t="s">
        <v>188</v>
      </c>
      <c r="P22" s="148" t="s">
        <v>140</v>
      </c>
      <c r="Q22" s="148" t="s">
        <v>189</v>
      </c>
      <c r="R22" s="85" t="s">
        <v>143</v>
      </c>
      <c r="S22" s="346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  <c r="IY22" s="88"/>
      <c r="IZ22" s="88"/>
    </row>
  </sheetData>
  <mergeCells count="8">
    <mergeCell ref="A1:R1"/>
    <mergeCell ref="B2:F2"/>
    <mergeCell ref="H2:K2"/>
    <mergeCell ref="N2:R2"/>
    <mergeCell ref="B3:K3"/>
    <mergeCell ref="M3:R3"/>
    <mergeCell ref="A3:A5"/>
    <mergeCell ref="L2:L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4" sqref="B4:C8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6">
      <c r="A1" s="154" t="s">
        <v>190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6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customHeight="1" spans="1:16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customHeight="1" spans="1:16">
      <c r="A4" s="261" t="s">
        <v>61</v>
      </c>
      <c r="B4" s="262" t="s">
        <v>62</v>
      </c>
      <c r="C4" s="263"/>
      <c r="D4" s="261" t="s">
        <v>63</v>
      </c>
      <c r="E4" s="264"/>
      <c r="F4" s="265">
        <v>46052</v>
      </c>
      <c r="G4" s="266"/>
      <c r="H4" s="261" t="s">
        <v>64</v>
      </c>
      <c r="I4" s="264"/>
      <c r="J4" s="160" t="s">
        <v>65</v>
      </c>
      <c r="K4" s="161" t="s">
        <v>66</v>
      </c>
    </row>
    <row r="5" customHeight="1" spans="1:16">
      <c r="A5" s="267" t="s">
        <v>67</v>
      </c>
      <c r="B5" s="160" t="s">
        <v>68</v>
      </c>
      <c r="C5" s="161"/>
      <c r="D5" s="261" t="s">
        <v>69</v>
      </c>
      <c r="E5" s="264"/>
      <c r="F5" s="265">
        <v>46028</v>
      </c>
      <c r="G5" s="266"/>
      <c r="H5" s="261" t="s">
        <v>70</v>
      </c>
      <c r="I5" s="264"/>
      <c r="J5" s="160" t="s">
        <v>65</v>
      </c>
      <c r="K5" s="161" t="s">
        <v>66</v>
      </c>
    </row>
    <row r="6" customHeight="1" spans="1:16">
      <c r="A6" s="261" t="s">
        <v>71</v>
      </c>
      <c r="B6" s="268">
        <v>1</v>
      </c>
      <c r="C6" s="269">
        <v>10</v>
      </c>
      <c r="D6" s="267" t="s">
        <v>72</v>
      </c>
      <c r="E6" s="270"/>
      <c r="F6" s="265">
        <v>46030</v>
      </c>
      <c r="G6" s="266"/>
      <c r="H6" s="261" t="s">
        <v>73</v>
      </c>
      <c r="I6" s="264"/>
      <c r="J6" s="160" t="s">
        <v>65</v>
      </c>
      <c r="K6" s="161" t="s">
        <v>66</v>
      </c>
    </row>
    <row r="7" customHeight="1" spans="1:16">
      <c r="A7" s="261" t="s">
        <v>74</v>
      </c>
      <c r="B7" s="271">
        <v>10000</v>
      </c>
      <c r="C7" s="272"/>
      <c r="D7" s="267" t="s">
        <v>75</v>
      </c>
      <c r="E7" s="273"/>
      <c r="F7" s="265">
        <v>46037</v>
      </c>
      <c r="G7" s="266"/>
      <c r="H7" s="261" t="s">
        <v>76</v>
      </c>
      <c r="I7" s="264"/>
      <c r="J7" s="160" t="s">
        <v>65</v>
      </c>
      <c r="K7" s="161" t="s">
        <v>66</v>
      </c>
    </row>
    <row r="8" customHeight="1" spans="1:16">
      <c r="A8" s="274" t="s">
        <v>77</v>
      </c>
      <c r="B8" s="275" t="s">
        <v>78</v>
      </c>
      <c r="C8" s="276"/>
      <c r="D8" s="277" t="s">
        <v>79</v>
      </c>
      <c r="E8" s="278"/>
      <c r="F8" s="279">
        <v>46042</v>
      </c>
      <c r="G8" s="280"/>
      <c r="H8" s="277" t="s">
        <v>80</v>
      </c>
      <c r="I8" s="278"/>
      <c r="J8" s="281" t="s">
        <v>65</v>
      </c>
      <c r="K8" s="282" t="s">
        <v>66</v>
      </c>
      <c r="P8" s="182" t="s">
        <v>191</v>
      </c>
    </row>
    <row r="9" customHeight="1" spans="1:16">
      <c r="A9" s="283" t="s">
        <v>192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83</v>
      </c>
      <c r="B10" s="285" t="s">
        <v>84</v>
      </c>
      <c r="C10" s="286" t="s">
        <v>85</v>
      </c>
      <c r="D10" s="287"/>
      <c r="E10" s="288" t="s">
        <v>88</v>
      </c>
      <c r="F10" s="285" t="s">
        <v>84</v>
      </c>
      <c r="G10" s="286" t="s">
        <v>85</v>
      </c>
      <c r="H10" s="285"/>
      <c r="I10" s="288" t="s">
        <v>86</v>
      </c>
      <c r="J10" s="285" t="s">
        <v>84</v>
      </c>
      <c r="K10" s="289" t="s">
        <v>85</v>
      </c>
    </row>
    <row r="11" customHeight="1" spans="1:16">
      <c r="A11" s="267" t="s">
        <v>89</v>
      </c>
      <c r="B11" s="290" t="s">
        <v>84</v>
      </c>
      <c r="C11" s="160" t="s">
        <v>85</v>
      </c>
      <c r="D11" s="273"/>
      <c r="E11" s="270" t="s">
        <v>91</v>
      </c>
      <c r="F11" s="290" t="s">
        <v>84</v>
      </c>
      <c r="G11" s="160" t="s">
        <v>85</v>
      </c>
      <c r="H11" s="290"/>
      <c r="I11" s="270" t="s">
        <v>96</v>
      </c>
      <c r="J11" s="290" t="s">
        <v>84</v>
      </c>
      <c r="K11" s="161" t="s">
        <v>85</v>
      </c>
    </row>
    <row r="12" customHeight="1" spans="1:16">
      <c r="A12" s="277" t="s">
        <v>126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193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194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195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196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123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5" t="s">
        <v>124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9"/>
    </row>
    <row r="23" customHeight="1" spans="1:11">
      <c r="A23" s="172" t="s">
        <v>125</v>
      </c>
      <c r="B23" s="173"/>
      <c r="C23" s="160" t="s">
        <v>65</v>
      </c>
      <c r="D23" s="160" t="s">
        <v>66</v>
      </c>
      <c r="E23" s="170"/>
      <c r="F23" s="170"/>
      <c r="G23" s="170"/>
      <c r="H23" s="170"/>
      <c r="I23" s="170"/>
      <c r="J23" s="170"/>
      <c r="K23" s="171"/>
    </row>
    <row r="24" customHeight="1" spans="1:11">
      <c r="A24" s="309" t="s">
        <v>197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132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5" t="s">
        <v>133</v>
      </c>
      <c r="B27" s="286" t="s">
        <v>94</v>
      </c>
      <c r="C27" s="286" t="s">
        <v>95</v>
      </c>
      <c r="D27" s="286" t="s">
        <v>87</v>
      </c>
      <c r="E27" s="256" t="s">
        <v>134</v>
      </c>
      <c r="F27" s="286" t="s">
        <v>94</v>
      </c>
      <c r="G27" s="286" t="s">
        <v>95</v>
      </c>
      <c r="H27" s="286" t="s">
        <v>87</v>
      </c>
      <c r="I27" s="256" t="s">
        <v>135</v>
      </c>
      <c r="J27" s="286" t="s">
        <v>94</v>
      </c>
      <c r="K27" s="289" t="s">
        <v>95</v>
      </c>
    </row>
    <row r="28" customHeight="1" spans="1:11">
      <c r="A28" s="314" t="s">
        <v>86</v>
      </c>
      <c r="B28" s="160" t="s">
        <v>94</v>
      </c>
      <c r="C28" s="160" t="s">
        <v>95</v>
      </c>
      <c r="D28" s="160" t="s">
        <v>87</v>
      </c>
      <c r="E28" s="315" t="s">
        <v>93</v>
      </c>
      <c r="F28" s="160" t="s">
        <v>94</v>
      </c>
      <c r="G28" s="160" t="s">
        <v>95</v>
      </c>
      <c r="H28" s="160" t="s">
        <v>87</v>
      </c>
      <c r="I28" s="315" t="s">
        <v>104</v>
      </c>
      <c r="J28" s="160" t="s">
        <v>94</v>
      </c>
      <c r="K28" s="161" t="s">
        <v>95</v>
      </c>
    </row>
    <row r="29" customHeight="1" spans="1:11">
      <c r="A29" s="261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198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131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199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126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200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137</v>
      </c>
      <c r="B48" s="332" t="s">
        <v>138</v>
      </c>
      <c r="C48" s="332"/>
      <c r="D48" s="333" t="s">
        <v>139</v>
      </c>
      <c r="E48" s="333"/>
      <c r="F48" s="333" t="s">
        <v>141</v>
      </c>
      <c r="G48" s="334"/>
      <c r="H48" s="335" t="s">
        <v>142</v>
      </c>
      <c r="I48" s="335"/>
      <c r="J48" s="332" t="s">
        <v>143</v>
      </c>
      <c r="K48" s="336"/>
    </row>
    <row r="49" customHeight="1" spans="1:11">
      <c r="A49" s="337" t="s">
        <v>144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137</v>
      </c>
      <c r="B52" s="332" t="s">
        <v>138</v>
      </c>
      <c r="C52" s="332"/>
      <c r="D52" s="333" t="s">
        <v>139</v>
      </c>
      <c r="E52" s="333"/>
      <c r="F52" s="333" t="s">
        <v>141</v>
      </c>
      <c r="G52" s="334"/>
      <c r="H52" s="335" t="s">
        <v>142</v>
      </c>
      <c r="I52" s="335"/>
      <c r="J52" s="332" t="s">
        <v>143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0"/>
  <sheetViews>
    <sheetView workbookViewId="0">
      <selection activeCell="A2" sqref="A2:L15"/>
    </sheetView>
  </sheetViews>
  <sheetFormatPr defaultColWidth="9" defaultRowHeight="14.25"/>
  <cols>
    <col min="1" max="1" width="13.625" style="85" customWidth="1"/>
    <col min="2" max="4" width="8.5" style="85" customWidth="1"/>
    <col min="5" max="5" width="8.5" style="86" customWidth="1"/>
    <col min="6" max="11" width="8.5" style="85" customWidth="1"/>
    <col min="12" max="12" width="6.875" style="85" customWidth="1"/>
    <col min="13" max="13" width="9.125" style="85" customWidth="1"/>
    <col min="14" max="16" width="12.625" style="85" customWidth="1"/>
    <col min="17" max="19" width="12.625" style="232" customWidth="1"/>
    <col min="20" max="250" width="9" style="85"/>
    <col min="251" max="16384" width="9" style="88"/>
  </cols>
  <sheetData>
    <row r="1" s="85" customFormat="1" ht="29" customHeight="1" spans="1:253">
      <c r="A1" s="233" t="s">
        <v>146</v>
      </c>
      <c r="B1" s="234"/>
      <c r="C1" s="234"/>
      <c r="D1" s="234"/>
      <c r="E1" s="235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6"/>
      <c r="R1" s="236"/>
      <c r="S1" s="236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</row>
    <row r="2" s="85" customFormat="1" ht="20" customHeight="1" spans="1:253">
      <c r="A2" s="94" t="s">
        <v>61</v>
      </c>
      <c r="B2" s="95" t="str">
        <f>首期!B4</f>
        <v>TAJJFO80941</v>
      </c>
      <c r="C2" s="95"/>
      <c r="D2" s="95"/>
      <c r="E2" s="96"/>
      <c r="F2" s="97"/>
      <c r="G2" s="98" t="s">
        <v>67</v>
      </c>
      <c r="H2" s="99" t="str">
        <f>首期!B5</f>
        <v>男式短袖T恤</v>
      </c>
      <c r="I2" s="99"/>
      <c r="J2" s="99"/>
      <c r="K2" s="99"/>
      <c r="L2" s="99"/>
      <c r="M2" s="107"/>
      <c r="N2" s="237" t="s">
        <v>57</v>
      </c>
      <c r="O2" s="238" t="s">
        <v>56</v>
      </c>
      <c r="P2" s="238"/>
      <c r="Q2" s="238"/>
      <c r="R2" s="238"/>
      <c r="S2" s="23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</row>
    <row r="3" s="85" customFormat="1" ht="16.5" spans="1:253">
      <c r="A3" s="104" t="s">
        <v>147</v>
      </c>
      <c r="B3" s="105" t="s">
        <v>148</v>
      </c>
      <c r="C3" s="105"/>
      <c r="D3" s="105"/>
      <c r="E3" s="106"/>
      <c r="F3" s="105"/>
      <c r="G3" s="105"/>
      <c r="H3" s="105"/>
      <c r="I3" s="105"/>
      <c r="J3" s="105"/>
      <c r="K3" s="105"/>
      <c r="L3" s="105"/>
      <c r="M3" s="107"/>
      <c r="N3" s="112" t="s">
        <v>111</v>
      </c>
      <c r="O3" s="112" t="s">
        <v>112</v>
      </c>
      <c r="P3" s="112" t="s">
        <v>113</v>
      </c>
      <c r="Q3" s="112" t="s">
        <v>114</v>
      </c>
      <c r="R3" s="112" t="s">
        <v>115</v>
      </c>
      <c r="S3" s="112" t="s">
        <v>116</v>
      </c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</row>
    <row r="4" s="85" customFormat="1" ht="16.5" spans="1:253">
      <c r="A4" s="104"/>
      <c r="B4" s="110" t="s">
        <v>109</v>
      </c>
      <c r="C4" s="110" t="s">
        <v>110</v>
      </c>
      <c r="D4" s="111" t="s">
        <v>111</v>
      </c>
      <c r="E4" s="112" t="s">
        <v>112</v>
      </c>
      <c r="F4" s="113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114" t="s">
        <v>201</v>
      </c>
      <c r="M4" s="107"/>
      <c r="N4" s="239"/>
      <c r="O4" s="240"/>
      <c r="P4" s="241"/>
      <c r="Q4" s="241"/>
      <c r="R4" s="241"/>
      <c r="S4" s="240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</row>
    <row r="5" s="85" customFormat="1" ht="20" customHeight="1" spans="1:253">
      <c r="A5" s="104"/>
      <c r="B5" s="110" t="s">
        <v>150</v>
      </c>
      <c r="C5" s="110" t="s">
        <v>151</v>
      </c>
      <c r="D5" s="111" t="s">
        <v>152</v>
      </c>
      <c r="E5" s="112" t="s">
        <v>153</v>
      </c>
      <c r="F5" s="113" t="s">
        <v>154</v>
      </c>
      <c r="G5" s="112" t="s">
        <v>155</v>
      </c>
      <c r="H5" s="112" t="s">
        <v>156</v>
      </c>
      <c r="I5" s="112" t="s">
        <v>157</v>
      </c>
      <c r="J5" s="112" t="s">
        <v>158</v>
      </c>
      <c r="K5" s="112" t="s">
        <v>159</v>
      </c>
      <c r="L5" s="114"/>
      <c r="M5" s="107"/>
      <c r="N5" s="239" t="s">
        <v>202</v>
      </c>
      <c r="O5" s="239" t="s">
        <v>202</v>
      </c>
      <c r="P5" s="239" t="s">
        <v>202</v>
      </c>
      <c r="Q5" s="239" t="s">
        <v>202</v>
      </c>
      <c r="R5" s="239" t="s">
        <v>202</v>
      </c>
      <c r="S5" s="239" t="s">
        <v>202</v>
      </c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</row>
    <row r="6" s="85" customFormat="1" ht="20" customHeight="1" spans="1:253">
      <c r="A6" s="121" t="s">
        <v>162</v>
      </c>
      <c r="B6" s="122">
        <f>C6-2</f>
        <v>61</v>
      </c>
      <c r="C6" s="122">
        <f>D6-3</f>
        <v>63</v>
      </c>
      <c r="D6" s="122">
        <f>E6-1</f>
        <v>66</v>
      </c>
      <c r="E6" s="122">
        <f>F6-2</f>
        <v>67</v>
      </c>
      <c r="F6" s="123">
        <v>69</v>
      </c>
      <c r="G6" s="122">
        <f>F6+2</f>
        <v>71</v>
      </c>
      <c r="H6" s="122">
        <f>G6+2</f>
        <v>73</v>
      </c>
      <c r="I6" s="122">
        <f t="shared" ref="I6:K6" si="0">H6+1</f>
        <v>74</v>
      </c>
      <c r="J6" s="122">
        <f t="shared" si="0"/>
        <v>75</v>
      </c>
      <c r="K6" s="122">
        <f t="shared" si="0"/>
        <v>76</v>
      </c>
      <c r="L6" s="124" t="s">
        <v>203</v>
      </c>
      <c r="M6" s="107"/>
      <c r="N6" s="239"/>
      <c r="O6" s="239"/>
      <c r="P6" s="239"/>
      <c r="Q6" s="239"/>
      <c r="R6" s="239"/>
      <c r="S6" s="239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</row>
    <row r="7" s="85" customFormat="1" ht="20" customHeight="1" spans="1:253">
      <c r="A7" s="126" t="s">
        <v>165</v>
      </c>
      <c r="B7" s="127">
        <f>C7-4</f>
        <v>94</v>
      </c>
      <c r="C7" s="127">
        <f>D7-4</f>
        <v>98</v>
      </c>
      <c r="D7" s="127">
        <f>E7-4</f>
        <v>102</v>
      </c>
      <c r="E7" s="127">
        <f>F7-4</f>
        <v>106</v>
      </c>
      <c r="F7" s="128">
        <v>110</v>
      </c>
      <c r="G7" s="127">
        <f>F7+4</f>
        <v>114</v>
      </c>
      <c r="H7" s="127">
        <f>G7+4</f>
        <v>118</v>
      </c>
      <c r="I7" s="127">
        <f t="shared" ref="I7:K7" si="1">H7+6</f>
        <v>124</v>
      </c>
      <c r="J7" s="127">
        <f t="shared" si="1"/>
        <v>130</v>
      </c>
      <c r="K7" s="127">
        <f t="shared" si="1"/>
        <v>136</v>
      </c>
      <c r="L7" s="124" t="s">
        <v>203</v>
      </c>
      <c r="M7" s="107"/>
      <c r="N7" s="239"/>
      <c r="O7" s="239"/>
      <c r="P7" s="239"/>
      <c r="Q7" s="239"/>
      <c r="R7" s="239"/>
      <c r="S7" s="239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</row>
    <row r="8" s="85" customFormat="1" ht="20" customHeight="1" spans="1:253">
      <c r="A8" s="126" t="s">
        <v>167</v>
      </c>
      <c r="B8" s="127">
        <f>C8-4</f>
        <v>94</v>
      </c>
      <c r="C8" s="127">
        <f>D8-2</f>
        <v>98</v>
      </c>
      <c r="D8" s="127">
        <f>E8-4</f>
        <v>100</v>
      </c>
      <c r="E8" s="127">
        <f>F8-4</f>
        <v>104</v>
      </c>
      <c r="F8" s="129">
        <v>108</v>
      </c>
      <c r="G8" s="127">
        <f>F8+4</f>
        <v>112</v>
      </c>
      <c r="H8" s="127">
        <f>G8+5</f>
        <v>117</v>
      </c>
      <c r="I8" s="127">
        <f>H8+6</f>
        <v>123</v>
      </c>
      <c r="J8" s="127">
        <f>I8+7</f>
        <v>130</v>
      </c>
      <c r="K8" s="127">
        <f>J8+7</f>
        <v>137</v>
      </c>
      <c r="L8" s="124" t="s">
        <v>203</v>
      </c>
      <c r="M8" s="107"/>
      <c r="N8" s="239"/>
      <c r="O8" s="239"/>
      <c r="P8" s="239"/>
      <c r="Q8" s="239"/>
      <c r="R8" s="239"/>
      <c r="S8" s="239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</row>
    <row r="9" s="85" customFormat="1" ht="20" customHeight="1" spans="1:253">
      <c r="A9" s="130" t="s">
        <v>170</v>
      </c>
      <c r="B9" s="127">
        <f>C9-1.8</f>
        <v>40</v>
      </c>
      <c r="C9" s="127">
        <f>D9-1.8</f>
        <v>41.8</v>
      </c>
      <c r="D9" s="127">
        <f>E9-1.2</f>
        <v>43.6</v>
      </c>
      <c r="E9" s="127">
        <f>F9-1.2</f>
        <v>44.8</v>
      </c>
      <c r="F9" s="129" t="s">
        <v>171</v>
      </c>
      <c r="G9" s="127">
        <f>F9+1.2</f>
        <v>47.2</v>
      </c>
      <c r="H9" s="127">
        <f>G9+1.2</f>
        <v>48.4</v>
      </c>
      <c r="I9" s="127">
        <f t="shared" ref="I9:K9" si="2">H9+1.4</f>
        <v>49.8</v>
      </c>
      <c r="J9" s="127">
        <f t="shared" si="2"/>
        <v>51.2</v>
      </c>
      <c r="K9" s="127">
        <f t="shared" si="2"/>
        <v>52.6</v>
      </c>
      <c r="L9" s="124" t="s">
        <v>204</v>
      </c>
      <c r="M9" s="107"/>
      <c r="N9" s="239"/>
      <c r="O9" s="239"/>
      <c r="P9" s="239"/>
      <c r="Q9" s="239"/>
      <c r="R9" s="239"/>
      <c r="S9" s="239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</row>
    <row r="10" s="85" customFormat="1" ht="20" customHeight="1" spans="1:253">
      <c r="A10" s="130" t="s">
        <v>174</v>
      </c>
      <c r="B10" s="127">
        <f>C10-0.5</f>
        <v>19</v>
      </c>
      <c r="C10" s="127">
        <f>D10-0.5</f>
        <v>19.5</v>
      </c>
      <c r="D10" s="127">
        <f>E10-0.5</f>
        <v>20</v>
      </c>
      <c r="E10" s="127">
        <f>F10-0.5</f>
        <v>20.5</v>
      </c>
      <c r="F10" s="129">
        <v>21</v>
      </c>
      <c r="G10" s="127">
        <f t="shared" ref="G10:K10" si="3">F10+0.5</f>
        <v>21.5</v>
      </c>
      <c r="H10" s="127">
        <f t="shared" si="3"/>
        <v>22</v>
      </c>
      <c r="I10" s="127">
        <f t="shared" si="3"/>
        <v>22.5</v>
      </c>
      <c r="J10" s="127">
        <f t="shared" si="3"/>
        <v>23</v>
      </c>
      <c r="K10" s="127">
        <f t="shared" si="3"/>
        <v>23.5</v>
      </c>
      <c r="L10" s="124" t="s">
        <v>204</v>
      </c>
      <c r="M10" s="107"/>
      <c r="N10" s="239"/>
      <c r="O10" s="239"/>
      <c r="P10" s="239"/>
      <c r="Q10" s="239"/>
      <c r="R10" s="239"/>
      <c r="S10" s="239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</row>
    <row r="11" s="85" customFormat="1" ht="20" customHeight="1" spans="1:253">
      <c r="A11" s="131" t="s">
        <v>175</v>
      </c>
      <c r="B11" s="132">
        <f>C11-0.4</f>
        <v>17.1</v>
      </c>
      <c r="C11" s="132">
        <f>D11-0.4</f>
        <v>17.5</v>
      </c>
      <c r="D11" s="132">
        <f>E11-0.8</f>
        <v>17.9</v>
      </c>
      <c r="E11" s="132">
        <f>F11-0.8</f>
        <v>18.7</v>
      </c>
      <c r="F11" s="133">
        <v>19.5</v>
      </c>
      <c r="G11" s="132">
        <f>F11+0.8</f>
        <v>20.3</v>
      </c>
      <c r="H11" s="132">
        <f>G11+0.8</f>
        <v>21.1</v>
      </c>
      <c r="I11" s="132">
        <f t="shared" ref="I11:K11" si="4">H11+1.3</f>
        <v>22.4</v>
      </c>
      <c r="J11" s="132">
        <f t="shared" si="4"/>
        <v>23.7</v>
      </c>
      <c r="K11" s="132">
        <f t="shared" si="4"/>
        <v>25</v>
      </c>
      <c r="L11" s="124" t="s">
        <v>205</v>
      </c>
      <c r="M11" s="107"/>
      <c r="N11" s="239"/>
      <c r="O11" s="239"/>
      <c r="P11" s="239"/>
      <c r="Q11" s="239"/>
      <c r="R11" s="239"/>
      <c r="S11" s="239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</row>
    <row r="12" s="85" customFormat="1" ht="20" customHeight="1" spans="1:253">
      <c r="A12" s="134" t="s">
        <v>177</v>
      </c>
      <c r="B12" s="132">
        <f>C12-0.3</f>
        <v>15.7</v>
      </c>
      <c r="C12" s="132">
        <f>D12-0.3</f>
        <v>16</v>
      </c>
      <c r="D12" s="132">
        <f>E12-0.6</f>
        <v>16.3</v>
      </c>
      <c r="E12" s="132">
        <f>F12-0.6</f>
        <v>16.9</v>
      </c>
      <c r="F12" s="133">
        <v>17.5</v>
      </c>
      <c r="G12" s="132">
        <f>F12+0.6</f>
        <v>18.1</v>
      </c>
      <c r="H12" s="132">
        <f>G12+0.6</f>
        <v>18.7</v>
      </c>
      <c r="I12" s="132">
        <f t="shared" ref="I12:K12" si="5">H12+0.95</f>
        <v>19.65</v>
      </c>
      <c r="J12" s="132">
        <f t="shared" si="5"/>
        <v>20.6</v>
      </c>
      <c r="K12" s="132">
        <f t="shared" si="5"/>
        <v>21.55</v>
      </c>
      <c r="L12" s="124" t="s">
        <v>204</v>
      </c>
      <c r="M12" s="107"/>
      <c r="N12" s="239"/>
      <c r="O12" s="239"/>
      <c r="P12" s="239"/>
      <c r="Q12" s="239"/>
      <c r="R12" s="239"/>
      <c r="S12" s="239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</row>
    <row r="13" s="85" customFormat="1" ht="20" customHeight="1" spans="1:253">
      <c r="A13" s="130" t="s">
        <v>179</v>
      </c>
      <c r="B13" s="127">
        <f t="shared" ref="B13:B15" si="6">C13</f>
        <v>19.6</v>
      </c>
      <c r="C13" s="127">
        <f t="shared" ref="C13:C15" si="7">D13</f>
        <v>19.6</v>
      </c>
      <c r="D13" s="127">
        <f t="shared" ref="D13:D15" si="8">E13</f>
        <v>19.6</v>
      </c>
      <c r="E13" s="127">
        <f>F13-0.4</f>
        <v>19.6</v>
      </c>
      <c r="F13" s="128">
        <v>20</v>
      </c>
      <c r="G13" s="127">
        <f>F13+0.4</f>
        <v>20.4</v>
      </c>
      <c r="H13" s="127">
        <f>G13+0.4</f>
        <v>20.8</v>
      </c>
      <c r="I13" s="127">
        <f t="shared" ref="I13:K13" si="9">H13+0.6</f>
        <v>21.4</v>
      </c>
      <c r="J13" s="127">
        <f t="shared" si="9"/>
        <v>22</v>
      </c>
      <c r="K13" s="127">
        <f t="shared" si="9"/>
        <v>22.6</v>
      </c>
      <c r="L13" s="124">
        <v>0</v>
      </c>
      <c r="M13" s="107"/>
      <c r="N13" s="239"/>
      <c r="O13" s="239"/>
      <c r="P13" s="239"/>
      <c r="Q13" s="239"/>
      <c r="R13" s="239"/>
      <c r="S13" s="239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</row>
    <row r="14" s="85" customFormat="1" ht="20" customHeight="1" spans="1:253">
      <c r="A14" s="130" t="s">
        <v>182</v>
      </c>
      <c r="B14" s="127">
        <f t="shared" si="6"/>
        <v>10.8</v>
      </c>
      <c r="C14" s="127">
        <f t="shared" si="7"/>
        <v>10.8</v>
      </c>
      <c r="D14" s="127">
        <f t="shared" si="8"/>
        <v>10.8</v>
      </c>
      <c r="E14" s="127">
        <f>F14-0.2</f>
        <v>10.8</v>
      </c>
      <c r="F14" s="128">
        <v>11</v>
      </c>
      <c r="G14" s="127">
        <f>F14+0.2</f>
        <v>11.2</v>
      </c>
      <c r="H14" s="127">
        <f>G14+0.2</f>
        <v>11.4</v>
      </c>
      <c r="I14" s="127">
        <f t="shared" ref="I14:K14" si="10">H14+0.25</f>
        <v>11.65</v>
      </c>
      <c r="J14" s="127">
        <f t="shared" si="10"/>
        <v>11.9</v>
      </c>
      <c r="K14" s="127">
        <f t="shared" si="10"/>
        <v>12.15</v>
      </c>
      <c r="L14" s="135"/>
      <c r="M14" s="107"/>
      <c r="N14" s="239"/>
      <c r="O14" s="239"/>
      <c r="P14" s="239"/>
      <c r="Q14" s="239"/>
      <c r="R14" s="239"/>
      <c r="S14" s="239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</row>
    <row r="15" s="85" customFormat="1" ht="20" customHeight="1" spans="1:253">
      <c r="A15" s="130" t="s">
        <v>184</v>
      </c>
      <c r="B15" s="127">
        <f t="shared" si="6"/>
        <v>1.5</v>
      </c>
      <c r="C15" s="127">
        <f t="shared" si="7"/>
        <v>1.5</v>
      </c>
      <c r="D15" s="127">
        <f t="shared" si="8"/>
        <v>1.5</v>
      </c>
      <c r="E15" s="127">
        <f>F15</f>
        <v>1.5</v>
      </c>
      <c r="F15" s="128">
        <v>1.5</v>
      </c>
      <c r="G15" s="127">
        <f t="shared" ref="G15:K15" si="11">F15</f>
        <v>1.5</v>
      </c>
      <c r="H15" s="127">
        <f t="shared" si="11"/>
        <v>1.5</v>
      </c>
      <c r="I15" s="127">
        <f t="shared" si="11"/>
        <v>1.5</v>
      </c>
      <c r="J15" s="127">
        <f t="shared" si="11"/>
        <v>1.5</v>
      </c>
      <c r="K15" s="127">
        <f t="shared" si="11"/>
        <v>1.5</v>
      </c>
      <c r="L15" s="135"/>
      <c r="M15" s="107"/>
      <c r="N15" s="239"/>
      <c r="O15" s="239"/>
      <c r="P15" s="239"/>
      <c r="Q15" s="239"/>
      <c r="R15" s="239"/>
      <c r="S15" s="23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</row>
    <row r="16" s="85" customFormat="1" ht="20" customHeight="1" spans="1:253">
      <c r="A16" s="136"/>
      <c r="B16" s="127"/>
      <c r="C16" s="127"/>
      <c r="D16" s="127"/>
      <c r="E16" s="127"/>
      <c r="F16" s="242"/>
      <c r="G16" s="127"/>
      <c r="H16" s="127"/>
      <c r="I16" s="127"/>
      <c r="J16" s="127"/>
      <c r="K16" s="127"/>
      <c r="L16" s="135"/>
      <c r="M16" s="107"/>
      <c r="N16" s="239"/>
      <c r="O16" s="239"/>
      <c r="P16" s="239"/>
      <c r="Q16" s="239"/>
      <c r="R16" s="239"/>
      <c r="S16" s="239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</row>
    <row r="17" s="85" customFormat="1" ht="20" customHeight="1" spans="1:253">
      <c r="A17" s="136"/>
      <c r="B17" s="127"/>
      <c r="C17" s="127"/>
      <c r="D17" s="127"/>
      <c r="E17" s="127"/>
      <c r="F17" s="242"/>
      <c r="G17" s="127"/>
      <c r="H17" s="127"/>
      <c r="I17" s="127"/>
      <c r="J17" s="127"/>
      <c r="K17" s="127"/>
      <c r="L17" s="137"/>
      <c r="M17" s="107"/>
      <c r="N17" s="239"/>
      <c r="O17" s="239"/>
      <c r="P17" s="239"/>
      <c r="Q17" s="239"/>
      <c r="R17" s="239"/>
      <c r="S17" s="23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</row>
    <row r="18" s="85" customFormat="1" ht="18" spans="1:253">
      <c r="A18" s="136"/>
      <c r="B18" s="127"/>
      <c r="C18" s="127"/>
      <c r="D18" s="127"/>
      <c r="E18" s="127"/>
      <c r="F18" s="242"/>
      <c r="G18" s="127"/>
      <c r="H18" s="127"/>
      <c r="I18" s="127"/>
      <c r="J18" s="127"/>
      <c r="K18" s="127"/>
      <c r="L18" s="138"/>
      <c r="M18" s="107"/>
      <c r="N18" s="239"/>
      <c r="O18" s="239"/>
      <c r="P18" s="239"/>
      <c r="Q18" s="239"/>
      <c r="R18" s="239"/>
      <c r="S18" s="239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</row>
    <row r="19" s="85" customFormat="1" ht="16.5" spans="1:253">
      <c r="A19" s="243"/>
      <c r="B19" s="240"/>
      <c r="C19" s="240"/>
      <c r="D19" s="240"/>
      <c r="E19" s="240"/>
      <c r="F19" s="240"/>
      <c r="G19" s="244"/>
      <c r="H19" s="240"/>
      <c r="I19" s="240"/>
      <c r="J19" s="240"/>
      <c r="K19" s="240"/>
      <c r="L19" s="240"/>
      <c r="M19" s="107"/>
      <c r="N19" s="245"/>
      <c r="O19" s="245"/>
      <c r="P19" s="239"/>
      <c r="Q19" s="245"/>
      <c r="R19" s="245"/>
      <c r="S19" s="239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</row>
    <row r="20" s="85" customFormat="1" spans="1:253">
      <c r="E20" s="86"/>
      <c r="M20" s="148" t="s">
        <v>187</v>
      </c>
      <c r="N20" s="246"/>
      <c r="O20" s="148" t="s">
        <v>188</v>
      </c>
      <c r="P20" s="148"/>
      <c r="R20" s="148" t="s">
        <v>189</v>
      </c>
      <c r="S20" s="247" t="s">
        <v>143</v>
      </c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</row>
  </sheetData>
  <mergeCells count="8">
    <mergeCell ref="A1:P1"/>
    <mergeCell ref="B2:F2"/>
    <mergeCell ref="H2:L2"/>
    <mergeCell ref="O2:S2"/>
    <mergeCell ref="B3:L3"/>
    <mergeCell ref="A3:A5"/>
    <mergeCell ref="L4:L5"/>
    <mergeCell ref="M2:M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5" sqref="N15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3">
      <c r="A1" s="154" t="s">
        <v>206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39" customHeight="1" spans="1:13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TAJJFO80941</v>
      </c>
      <c r="F2" s="159" t="s">
        <v>207</v>
      </c>
      <c r="G2" s="160" t="str">
        <f>首期!B5</f>
        <v>男式短袖T恤</v>
      </c>
      <c r="H2" s="161"/>
      <c r="I2" s="162" t="s">
        <v>57</v>
      </c>
      <c r="J2" s="163" t="s">
        <v>56</v>
      </c>
      <c r="K2" s="164"/>
    </row>
    <row r="3" ht="18" customHeight="1" spans="1:13">
      <c r="A3" s="165" t="s">
        <v>74</v>
      </c>
      <c r="B3" s="166">
        <f>首期!B7</f>
        <v>10000</v>
      </c>
      <c r="C3" s="166"/>
      <c r="D3" s="167" t="s">
        <v>208</v>
      </c>
      <c r="E3" s="168">
        <v>46052</v>
      </c>
      <c r="F3" s="169"/>
      <c r="G3" s="169"/>
      <c r="H3" s="170" t="s">
        <v>209</v>
      </c>
      <c r="I3" s="170"/>
      <c r="J3" s="170"/>
      <c r="K3" s="171"/>
    </row>
    <row r="4" ht="18" customHeight="1" spans="1:13">
      <c r="A4" s="172" t="s">
        <v>71</v>
      </c>
      <c r="B4" s="166">
        <v>1</v>
      </c>
      <c r="C4" s="166">
        <v>6</v>
      </c>
      <c r="D4" s="173" t="s">
        <v>210</v>
      </c>
      <c r="E4" s="169" t="s">
        <v>211</v>
      </c>
      <c r="F4" s="169"/>
      <c r="G4" s="169"/>
      <c r="H4" s="173" t="s">
        <v>212</v>
      </c>
      <c r="I4" s="173"/>
      <c r="J4" s="174" t="s">
        <v>65</v>
      </c>
      <c r="K4" s="175" t="s">
        <v>66</v>
      </c>
    </row>
    <row r="5" ht="18" customHeight="1" spans="1:13">
      <c r="A5" s="172" t="s">
        <v>213</v>
      </c>
      <c r="B5" s="166">
        <v>1</v>
      </c>
      <c r="C5" s="166"/>
      <c r="D5" s="167" t="s">
        <v>214</v>
      </c>
      <c r="E5" s="167"/>
      <c r="G5" s="167"/>
      <c r="H5" s="173" t="s">
        <v>215</v>
      </c>
      <c r="I5" s="173"/>
      <c r="J5" s="174" t="s">
        <v>65</v>
      </c>
      <c r="K5" s="175" t="s">
        <v>66</v>
      </c>
    </row>
    <row r="6" ht="18" customHeight="1" spans="1:13">
      <c r="A6" s="176" t="s">
        <v>216</v>
      </c>
      <c r="B6" s="177">
        <v>125</v>
      </c>
      <c r="C6" s="177"/>
      <c r="D6" s="178" t="s">
        <v>217</v>
      </c>
      <c r="E6" s="179">
        <v>10000</v>
      </c>
      <c r="F6" s="179"/>
      <c r="G6" s="178"/>
      <c r="H6" s="180" t="s">
        <v>218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219</v>
      </c>
      <c r="B8" s="159" t="s">
        <v>220</v>
      </c>
      <c r="C8" s="159" t="s">
        <v>221</v>
      </c>
      <c r="D8" s="159" t="s">
        <v>222</v>
      </c>
      <c r="E8" s="159" t="s">
        <v>223</v>
      </c>
      <c r="F8" s="159" t="s">
        <v>224</v>
      </c>
      <c r="G8" s="187" t="s">
        <v>225</v>
      </c>
      <c r="H8" s="188"/>
      <c r="I8" s="188"/>
      <c r="J8" s="188"/>
      <c r="K8" s="189"/>
    </row>
    <row r="9" ht="18" customHeight="1" spans="1:13">
      <c r="A9" s="172" t="s">
        <v>226</v>
      </c>
      <c r="B9" s="173"/>
      <c r="C9" s="174" t="s">
        <v>65</v>
      </c>
      <c r="D9" s="174" t="s">
        <v>66</v>
      </c>
      <c r="E9" s="167" t="s">
        <v>227</v>
      </c>
      <c r="F9" s="190" t="s">
        <v>228</v>
      </c>
      <c r="G9" s="191"/>
      <c r="H9" s="192"/>
      <c r="I9" s="192"/>
      <c r="J9" s="192"/>
      <c r="K9" s="193"/>
    </row>
    <row r="10" ht="18" customHeight="1" spans="1:13">
      <c r="A10" s="172" t="s">
        <v>229</v>
      </c>
      <c r="B10" s="173"/>
      <c r="C10" s="174" t="s">
        <v>65</v>
      </c>
      <c r="D10" s="174" t="s">
        <v>66</v>
      </c>
      <c r="E10" s="167" t="s">
        <v>230</v>
      </c>
      <c r="F10" s="190" t="s">
        <v>231</v>
      </c>
      <c r="G10" s="191" t="s">
        <v>232</v>
      </c>
      <c r="H10" s="192"/>
      <c r="I10" s="192"/>
      <c r="J10" s="192"/>
      <c r="K10" s="193"/>
    </row>
    <row r="11" ht="18" customHeight="1" spans="1:13">
      <c r="A11" s="194" t="s">
        <v>192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5" t="s">
        <v>88</v>
      </c>
      <c r="B12" s="174" t="s">
        <v>84</v>
      </c>
      <c r="C12" s="174" t="s">
        <v>85</v>
      </c>
      <c r="D12" s="190"/>
      <c r="E12" s="167" t="s">
        <v>86</v>
      </c>
      <c r="F12" s="174" t="s">
        <v>84</v>
      </c>
      <c r="G12" s="174" t="s">
        <v>85</v>
      </c>
      <c r="H12" s="174"/>
      <c r="I12" s="167" t="s">
        <v>233</v>
      </c>
      <c r="J12" s="174" t="s">
        <v>84</v>
      </c>
      <c r="K12" s="175" t="s">
        <v>85</v>
      </c>
    </row>
    <row r="13" ht="18" customHeight="1" spans="1:13">
      <c r="A13" s="165" t="s">
        <v>91</v>
      </c>
      <c r="B13" s="174" t="s">
        <v>84</v>
      </c>
      <c r="C13" s="174" t="s">
        <v>85</v>
      </c>
      <c r="D13" s="190"/>
      <c r="E13" s="167" t="s">
        <v>96</v>
      </c>
      <c r="F13" s="174" t="s">
        <v>84</v>
      </c>
      <c r="G13" s="174" t="s">
        <v>85</v>
      </c>
      <c r="H13" s="174"/>
      <c r="I13" s="167" t="s">
        <v>234</v>
      </c>
      <c r="J13" s="174" t="s">
        <v>84</v>
      </c>
      <c r="K13" s="175" t="s">
        <v>85</v>
      </c>
    </row>
    <row r="14" ht="18" customHeight="1" spans="1:13">
      <c r="A14" s="176" t="s">
        <v>235</v>
      </c>
      <c r="B14" s="179" t="s">
        <v>84</v>
      </c>
      <c r="C14" s="179" t="s">
        <v>85</v>
      </c>
      <c r="D14" s="197"/>
      <c r="E14" s="178" t="s">
        <v>236</v>
      </c>
      <c r="F14" s="179" t="s">
        <v>84</v>
      </c>
      <c r="G14" s="179" t="s">
        <v>85</v>
      </c>
      <c r="H14" s="179"/>
      <c r="I14" s="178" t="s">
        <v>237</v>
      </c>
      <c r="J14" s="179" t="s">
        <v>84</v>
      </c>
      <c r="K14" s="181" t="s">
        <v>85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51" customFormat="1" ht="18" customHeight="1" spans="1:13">
      <c r="A16" s="155" t="s">
        <v>238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9"/>
    </row>
    <row r="17" ht="18" customHeight="1" spans="1:11">
      <c r="A17" s="172" t="s">
        <v>239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00"/>
    </row>
    <row r="18" ht="18" customHeight="1" spans="1:11">
      <c r="A18" s="172" t="s">
        <v>240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00"/>
    </row>
    <row r="19" ht="22" customHeight="1" spans="1:11">
      <c r="A19" s="201"/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2" t="s">
        <v>125</v>
      </c>
      <c r="B24" s="173"/>
      <c r="C24" s="174" t="s">
        <v>65</v>
      </c>
      <c r="D24" s="174" t="s">
        <v>66</v>
      </c>
      <c r="E24" s="170"/>
      <c r="F24" s="170"/>
      <c r="G24" s="170"/>
      <c r="H24" s="170"/>
      <c r="I24" s="170"/>
      <c r="J24" s="170"/>
      <c r="K24" s="171"/>
    </row>
    <row r="25" ht="18" customHeight="1" spans="1:11">
      <c r="A25" s="208" t="s">
        <v>241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242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243</v>
      </c>
    </row>
    <row r="28" ht="23" customHeight="1" spans="1:11">
      <c r="A28" s="202"/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2</v>
      </c>
    </row>
    <row r="29" ht="23" customHeight="1" spans="1:11">
      <c r="A29" s="202"/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1</v>
      </c>
    </row>
    <row r="30" ht="23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14"/>
      <c r="K30" s="193">
        <v>1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244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4</v>
      </c>
    </row>
    <row r="37" ht="18.75" customHeight="1" spans="1:11">
      <c r="A37" s="223" t="s">
        <v>245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2" customFormat="1" ht="18.75" customHeight="1" spans="1:11">
      <c r="A38" s="172" t="s">
        <v>246</v>
      </c>
      <c r="B38" s="173"/>
      <c r="C38" s="173"/>
      <c r="D38" s="170" t="s">
        <v>247</v>
      </c>
      <c r="E38" s="170"/>
      <c r="F38" s="226" t="s">
        <v>248</v>
      </c>
      <c r="G38" s="227"/>
      <c r="H38" s="173" t="s">
        <v>249</v>
      </c>
      <c r="I38" s="173"/>
      <c r="J38" s="173" t="s">
        <v>250</v>
      </c>
      <c r="K38" s="200"/>
    </row>
    <row r="39" ht="18.75" customHeight="1" spans="1:11">
      <c r="A39" s="172" t="s">
        <v>126</v>
      </c>
      <c r="B39" s="173" t="s">
        <v>251</v>
      </c>
      <c r="C39" s="173"/>
      <c r="D39" s="173"/>
      <c r="E39" s="173"/>
      <c r="F39" s="173"/>
      <c r="G39" s="173"/>
      <c r="H39" s="173"/>
      <c r="I39" s="173"/>
      <c r="J39" s="173"/>
      <c r="K39" s="200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0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0"/>
    </row>
    <row r="42" ht="32.1" customHeight="1" spans="1:11">
      <c r="A42" s="176" t="s">
        <v>137</v>
      </c>
      <c r="B42" s="228" t="s">
        <v>252</v>
      </c>
      <c r="C42" s="228"/>
      <c r="D42" s="178" t="s">
        <v>253</v>
      </c>
      <c r="E42" s="197" t="s">
        <v>140</v>
      </c>
      <c r="F42" s="178" t="s">
        <v>141</v>
      </c>
      <c r="G42" s="229"/>
      <c r="H42" s="230" t="s">
        <v>142</v>
      </c>
      <c r="I42" s="230"/>
      <c r="J42" s="228" t="s">
        <v>143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1"/>
  <sheetViews>
    <sheetView workbookViewId="0">
      <selection activeCell="A2" sqref="A2:L15"/>
    </sheetView>
  </sheetViews>
  <sheetFormatPr defaultColWidth="9" defaultRowHeight="14.25"/>
  <cols>
    <col min="1" max="1" width="16.625" style="85" customWidth="1"/>
    <col min="2" max="5" width="9.125" style="85" customWidth="1"/>
    <col min="6" max="6" width="9.125" style="86" customWidth="1"/>
    <col min="7" max="10" width="9.125" style="85" customWidth="1"/>
    <col min="11" max="11" width="8.5" style="85" customWidth="1"/>
    <col min="12" max="12" width="5.375" style="85" customWidth="1"/>
    <col min="13" max="13" width="2.75" style="85" customWidth="1"/>
    <col min="14" max="16" width="15.625" style="85" customWidth="1"/>
    <col min="17" max="19" width="15.625" style="87" customWidth="1"/>
    <col min="20" max="257" width="9" style="85"/>
    <col min="258" max="16384" width="9" style="88"/>
  </cols>
  <sheetData>
    <row r="1" s="85" customFormat="1" ht="29" customHeight="1" spans="1:260">
      <c r="A1" s="89" t="s">
        <v>146</v>
      </c>
      <c r="B1" s="90"/>
      <c r="C1" s="90"/>
      <c r="D1" s="90"/>
      <c r="E1" s="91"/>
      <c r="F1" s="92"/>
      <c r="G1" s="91"/>
      <c r="H1" s="91"/>
      <c r="I1" s="91"/>
      <c r="J1" s="91"/>
      <c r="K1" s="91"/>
      <c r="L1" s="91"/>
      <c r="M1" s="91"/>
      <c r="N1" s="91"/>
      <c r="O1" s="91"/>
      <c r="P1" s="91"/>
      <c r="Q1" s="93"/>
      <c r="R1" s="93"/>
      <c r="S1" s="93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  <c r="IZ1" s="88"/>
    </row>
    <row r="2" s="85" customFormat="1" ht="20" customHeight="1" spans="1:260">
      <c r="A2" s="94" t="s">
        <v>61</v>
      </c>
      <c r="B2" s="95" t="str">
        <f>首期!B4</f>
        <v>TAJJFO80941</v>
      </c>
      <c r="C2" s="95"/>
      <c r="D2" s="95"/>
      <c r="E2" s="96"/>
      <c r="F2" s="97"/>
      <c r="G2" s="98" t="s">
        <v>67</v>
      </c>
      <c r="H2" s="99" t="str">
        <f>首期!B5</f>
        <v>男式短袖T恤</v>
      </c>
      <c r="I2" s="99"/>
      <c r="J2" s="99"/>
      <c r="K2" s="99"/>
      <c r="L2" s="99"/>
      <c r="M2" s="100"/>
      <c r="N2" s="101" t="s">
        <v>57</v>
      </c>
      <c r="O2" s="102" t="s">
        <v>56</v>
      </c>
      <c r="P2" s="102"/>
      <c r="Q2" s="102"/>
      <c r="R2" s="102"/>
      <c r="S2" s="103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</row>
    <row r="3" s="85" customFormat="1" spans="1:260">
      <c r="A3" s="104" t="s">
        <v>147</v>
      </c>
      <c r="B3" s="105" t="s">
        <v>148</v>
      </c>
      <c r="C3" s="105"/>
      <c r="D3" s="105"/>
      <c r="E3" s="106"/>
      <c r="F3" s="105"/>
      <c r="G3" s="105"/>
      <c r="H3" s="105"/>
      <c r="I3" s="105"/>
      <c r="J3" s="105"/>
      <c r="K3" s="105"/>
      <c r="L3" s="105"/>
      <c r="M3" s="107"/>
      <c r="N3" s="108"/>
      <c r="O3" s="108"/>
      <c r="P3" s="108"/>
      <c r="Q3" s="108"/>
      <c r="R3" s="108"/>
      <c r="S3" s="109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  <c r="IZ3" s="88"/>
    </row>
    <row r="4" s="85" customFormat="1" ht="16.5" spans="1:260">
      <c r="A4" s="104"/>
      <c r="B4" s="110" t="s">
        <v>109</v>
      </c>
      <c r="C4" s="110" t="s">
        <v>110</v>
      </c>
      <c r="D4" s="111" t="s">
        <v>111</v>
      </c>
      <c r="E4" s="112" t="s">
        <v>112</v>
      </c>
      <c r="F4" s="113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114" t="s">
        <v>201</v>
      </c>
      <c r="M4" s="107"/>
      <c r="N4" s="111" t="s">
        <v>111</v>
      </c>
      <c r="O4" s="112" t="s">
        <v>112</v>
      </c>
      <c r="P4" s="113" t="s">
        <v>113</v>
      </c>
      <c r="Q4" s="112" t="s">
        <v>114</v>
      </c>
      <c r="R4" s="112" t="s">
        <v>115</v>
      </c>
      <c r="S4" s="115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</row>
    <row r="5" s="85" customFormat="1" ht="16.5" spans="1:260">
      <c r="A5" s="104"/>
      <c r="B5" s="110" t="s">
        <v>150</v>
      </c>
      <c r="C5" s="110" t="s">
        <v>151</v>
      </c>
      <c r="D5" s="111" t="s">
        <v>152</v>
      </c>
      <c r="E5" s="112" t="s">
        <v>153</v>
      </c>
      <c r="F5" s="113" t="s">
        <v>154</v>
      </c>
      <c r="G5" s="112" t="s">
        <v>155</v>
      </c>
      <c r="H5" s="112" t="s">
        <v>156</v>
      </c>
      <c r="I5" s="112" t="s">
        <v>157</v>
      </c>
      <c r="J5" s="112" t="s">
        <v>158</v>
      </c>
      <c r="K5" s="112" t="s">
        <v>159</v>
      </c>
      <c r="L5" s="114"/>
      <c r="M5" s="116"/>
      <c r="N5" s="117"/>
      <c r="O5" s="118"/>
      <c r="P5" s="119"/>
      <c r="Q5" s="119"/>
      <c r="R5" s="119"/>
      <c r="S5" s="120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</row>
    <row r="6" s="85" customFormat="1" ht="21" customHeight="1" spans="1:260">
      <c r="A6" s="121" t="s">
        <v>162</v>
      </c>
      <c r="B6" s="122">
        <f>C6-2</f>
        <v>61</v>
      </c>
      <c r="C6" s="122">
        <f>D6-3</f>
        <v>63</v>
      </c>
      <c r="D6" s="122">
        <f>E6-1</f>
        <v>66</v>
      </c>
      <c r="E6" s="122">
        <f>F6-2</f>
        <v>67</v>
      </c>
      <c r="F6" s="123">
        <v>69</v>
      </c>
      <c r="G6" s="122">
        <f>F6+2</f>
        <v>71</v>
      </c>
      <c r="H6" s="122">
        <f>G6+2</f>
        <v>73</v>
      </c>
      <c r="I6" s="122">
        <f t="shared" ref="I6:K6" si="0">H6+1</f>
        <v>74</v>
      </c>
      <c r="J6" s="122">
        <f t="shared" si="0"/>
        <v>75</v>
      </c>
      <c r="K6" s="122">
        <f t="shared" si="0"/>
        <v>76</v>
      </c>
      <c r="L6" s="124" t="s">
        <v>203</v>
      </c>
      <c r="M6" s="116"/>
      <c r="N6" s="117"/>
      <c r="O6" s="117"/>
      <c r="P6" s="117"/>
      <c r="Q6" s="117"/>
      <c r="R6" s="117"/>
      <c r="S6" s="125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</row>
    <row r="7" s="85" customFormat="1" ht="21" hidden="1" customHeight="1" spans="1:260">
      <c r="A7" s="126" t="s">
        <v>165</v>
      </c>
      <c r="B7" s="127">
        <f>C7-4</f>
        <v>94</v>
      </c>
      <c r="C7" s="127">
        <f>D7-4</f>
        <v>98</v>
      </c>
      <c r="D7" s="127">
        <f>E7-4</f>
        <v>102</v>
      </c>
      <c r="E7" s="127">
        <f>F7-4</f>
        <v>106</v>
      </c>
      <c r="F7" s="128">
        <v>110</v>
      </c>
      <c r="G7" s="127">
        <f>F7+4</f>
        <v>114</v>
      </c>
      <c r="H7" s="127">
        <f>G7+4</f>
        <v>118</v>
      </c>
      <c r="I7" s="127">
        <f t="shared" ref="I7:K7" si="1">H7+6</f>
        <v>124</v>
      </c>
      <c r="J7" s="127">
        <f t="shared" si="1"/>
        <v>130</v>
      </c>
      <c r="K7" s="127">
        <f t="shared" si="1"/>
        <v>136</v>
      </c>
      <c r="L7" s="124" t="s">
        <v>203</v>
      </c>
      <c r="M7" s="116"/>
      <c r="N7" s="117"/>
      <c r="O7" s="117"/>
      <c r="P7" s="117"/>
      <c r="Q7" s="117"/>
      <c r="R7" s="117"/>
      <c r="S7" s="125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</row>
    <row r="8" s="85" customFormat="1" ht="21" customHeight="1" spans="1:260">
      <c r="A8" s="126" t="s">
        <v>167</v>
      </c>
      <c r="B8" s="127">
        <f>C8-4</f>
        <v>94</v>
      </c>
      <c r="C8" s="127">
        <f>D8-2</f>
        <v>98</v>
      </c>
      <c r="D8" s="127">
        <f>E8-4</f>
        <v>100</v>
      </c>
      <c r="E8" s="127">
        <f>F8-4</f>
        <v>104</v>
      </c>
      <c r="F8" s="129">
        <v>108</v>
      </c>
      <c r="G8" s="127">
        <f>F8+4</f>
        <v>112</v>
      </c>
      <c r="H8" s="127">
        <f>G8+5</f>
        <v>117</v>
      </c>
      <c r="I8" s="127">
        <f>H8+6</f>
        <v>123</v>
      </c>
      <c r="J8" s="127">
        <f>I8+7</f>
        <v>130</v>
      </c>
      <c r="K8" s="127">
        <f>J8+7</f>
        <v>137</v>
      </c>
      <c r="L8" s="124" t="s">
        <v>203</v>
      </c>
      <c r="M8" s="116"/>
      <c r="N8" s="117"/>
      <c r="O8" s="117"/>
      <c r="P8" s="117"/>
      <c r="Q8" s="117"/>
      <c r="R8" s="117"/>
      <c r="S8" s="125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</row>
    <row r="9" s="85" customFormat="1" ht="21" customHeight="1" spans="1:260">
      <c r="A9" s="130" t="s">
        <v>170</v>
      </c>
      <c r="B9" s="127">
        <f>C9-1.8</f>
        <v>40</v>
      </c>
      <c r="C9" s="127">
        <f>D9-1.8</f>
        <v>41.8</v>
      </c>
      <c r="D9" s="127">
        <f>E9-1.2</f>
        <v>43.6</v>
      </c>
      <c r="E9" s="127">
        <f>F9-1.2</f>
        <v>44.8</v>
      </c>
      <c r="F9" s="129" t="s">
        <v>171</v>
      </c>
      <c r="G9" s="127">
        <f>F9+1.2</f>
        <v>47.2</v>
      </c>
      <c r="H9" s="127">
        <f>G9+1.2</f>
        <v>48.4</v>
      </c>
      <c r="I9" s="127">
        <f t="shared" ref="I9:K9" si="2">H9+1.4</f>
        <v>49.8</v>
      </c>
      <c r="J9" s="127">
        <f t="shared" si="2"/>
        <v>51.2</v>
      </c>
      <c r="K9" s="127">
        <f t="shared" si="2"/>
        <v>52.6</v>
      </c>
      <c r="L9" s="124" t="s">
        <v>204</v>
      </c>
      <c r="M9" s="116"/>
      <c r="N9" s="117"/>
      <c r="O9" s="117"/>
      <c r="P9" s="117"/>
      <c r="Q9" s="117"/>
      <c r="R9" s="117"/>
      <c r="S9" s="125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</row>
    <row r="10" s="85" customFormat="1" ht="21" customHeight="1" spans="1:260">
      <c r="A10" s="130" t="s">
        <v>174</v>
      </c>
      <c r="B10" s="127">
        <f>C10-0.5</f>
        <v>19</v>
      </c>
      <c r="C10" s="127">
        <f>D10-0.5</f>
        <v>19.5</v>
      </c>
      <c r="D10" s="127">
        <f>E10-0.5</f>
        <v>20</v>
      </c>
      <c r="E10" s="127">
        <f>F10-0.5</f>
        <v>20.5</v>
      </c>
      <c r="F10" s="129">
        <v>21</v>
      </c>
      <c r="G10" s="127">
        <f t="shared" ref="G10:K10" si="3">F10+0.5</f>
        <v>21.5</v>
      </c>
      <c r="H10" s="127">
        <f t="shared" si="3"/>
        <v>22</v>
      </c>
      <c r="I10" s="127">
        <f t="shared" si="3"/>
        <v>22.5</v>
      </c>
      <c r="J10" s="127">
        <f t="shared" si="3"/>
        <v>23</v>
      </c>
      <c r="K10" s="127">
        <f t="shared" si="3"/>
        <v>23.5</v>
      </c>
      <c r="L10" s="124" t="s">
        <v>204</v>
      </c>
      <c r="M10" s="116"/>
      <c r="N10" s="117"/>
      <c r="O10" s="117"/>
      <c r="P10" s="117"/>
      <c r="Q10" s="117"/>
      <c r="R10" s="117"/>
      <c r="S10" s="125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</row>
    <row r="11" s="85" customFormat="1" ht="21" customHeight="1" spans="1:260">
      <c r="A11" s="131" t="s">
        <v>175</v>
      </c>
      <c r="B11" s="132">
        <f>C11-0.4</f>
        <v>17.1</v>
      </c>
      <c r="C11" s="132">
        <f>D11-0.4</f>
        <v>17.5</v>
      </c>
      <c r="D11" s="132">
        <f>E11-0.8</f>
        <v>17.9</v>
      </c>
      <c r="E11" s="132">
        <f>F11-0.8</f>
        <v>18.7</v>
      </c>
      <c r="F11" s="133">
        <v>19.5</v>
      </c>
      <c r="G11" s="132">
        <f>F11+0.8</f>
        <v>20.3</v>
      </c>
      <c r="H11" s="132">
        <f>G11+0.8</f>
        <v>21.1</v>
      </c>
      <c r="I11" s="132">
        <f t="shared" ref="I11:K11" si="4">H11+1.3</f>
        <v>22.4</v>
      </c>
      <c r="J11" s="132">
        <f t="shared" si="4"/>
        <v>23.7</v>
      </c>
      <c r="K11" s="132">
        <f t="shared" si="4"/>
        <v>25</v>
      </c>
      <c r="L11" s="124" t="s">
        <v>205</v>
      </c>
      <c r="M11" s="116"/>
      <c r="N11" s="117"/>
      <c r="O11" s="117"/>
      <c r="P11" s="117"/>
      <c r="Q11" s="117"/>
      <c r="R11" s="117"/>
      <c r="S11" s="125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</row>
    <row r="12" s="85" customFormat="1" ht="21" customHeight="1" spans="1:260">
      <c r="A12" s="134" t="s">
        <v>177</v>
      </c>
      <c r="B12" s="132">
        <f>C12-0.3</f>
        <v>15.7</v>
      </c>
      <c r="C12" s="132">
        <f>D12-0.3</f>
        <v>16</v>
      </c>
      <c r="D12" s="132">
        <f>E12-0.6</f>
        <v>16.3</v>
      </c>
      <c r="E12" s="132">
        <f>F12-0.6</f>
        <v>16.9</v>
      </c>
      <c r="F12" s="133">
        <v>17.5</v>
      </c>
      <c r="G12" s="132">
        <f>F12+0.6</f>
        <v>18.1</v>
      </c>
      <c r="H12" s="132">
        <f>G12+0.6</f>
        <v>18.7</v>
      </c>
      <c r="I12" s="132">
        <f t="shared" ref="I12:K12" si="5">H12+0.95</f>
        <v>19.65</v>
      </c>
      <c r="J12" s="132">
        <f t="shared" si="5"/>
        <v>20.6</v>
      </c>
      <c r="K12" s="132">
        <f t="shared" si="5"/>
        <v>21.55</v>
      </c>
      <c r="L12" s="124" t="s">
        <v>204</v>
      </c>
      <c r="M12" s="116"/>
      <c r="N12" s="117"/>
      <c r="O12" s="117"/>
      <c r="P12" s="117"/>
      <c r="Q12" s="117"/>
      <c r="R12" s="117"/>
      <c r="S12" s="125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</row>
    <row r="13" s="85" customFormat="1" ht="21" customHeight="1" spans="1:260">
      <c r="A13" s="130" t="s">
        <v>179</v>
      </c>
      <c r="B13" s="127">
        <f t="shared" ref="B13:B15" si="6">C13</f>
        <v>19.6</v>
      </c>
      <c r="C13" s="127">
        <f t="shared" ref="C13:C15" si="7">D13</f>
        <v>19.6</v>
      </c>
      <c r="D13" s="127">
        <f t="shared" ref="D13:D15" si="8">E13</f>
        <v>19.6</v>
      </c>
      <c r="E13" s="127">
        <f>F13-0.4</f>
        <v>19.6</v>
      </c>
      <c r="F13" s="128">
        <v>20</v>
      </c>
      <c r="G13" s="127">
        <f>F13+0.4</f>
        <v>20.4</v>
      </c>
      <c r="H13" s="127">
        <f>G13+0.4</f>
        <v>20.8</v>
      </c>
      <c r="I13" s="127">
        <f t="shared" ref="I13:K13" si="9">H13+0.6</f>
        <v>21.4</v>
      </c>
      <c r="J13" s="127">
        <f t="shared" si="9"/>
        <v>22</v>
      </c>
      <c r="K13" s="127">
        <f t="shared" si="9"/>
        <v>22.6</v>
      </c>
      <c r="L13" s="124">
        <v>0</v>
      </c>
      <c r="M13" s="116"/>
      <c r="N13" s="117"/>
      <c r="O13" s="117"/>
      <c r="P13" s="117"/>
      <c r="Q13" s="117"/>
      <c r="R13" s="117"/>
      <c r="S13" s="125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</row>
    <row r="14" s="85" customFormat="1" ht="21" customHeight="1" spans="1:260">
      <c r="A14" s="130" t="s">
        <v>182</v>
      </c>
      <c r="B14" s="127">
        <f t="shared" si="6"/>
        <v>10.8</v>
      </c>
      <c r="C14" s="127">
        <f t="shared" si="7"/>
        <v>10.8</v>
      </c>
      <c r="D14" s="127">
        <f t="shared" si="8"/>
        <v>10.8</v>
      </c>
      <c r="E14" s="127">
        <f>F14-0.2</f>
        <v>10.8</v>
      </c>
      <c r="F14" s="128">
        <v>11</v>
      </c>
      <c r="G14" s="127">
        <f>F14+0.2</f>
        <v>11.2</v>
      </c>
      <c r="H14" s="127">
        <f>G14+0.2</f>
        <v>11.4</v>
      </c>
      <c r="I14" s="127">
        <f t="shared" ref="I14:K14" si="10">H14+0.25</f>
        <v>11.65</v>
      </c>
      <c r="J14" s="127">
        <f t="shared" si="10"/>
        <v>11.9</v>
      </c>
      <c r="K14" s="127">
        <f t="shared" si="10"/>
        <v>12.15</v>
      </c>
      <c r="L14" s="135"/>
      <c r="M14" s="116"/>
      <c r="N14" s="117"/>
      <c r="O14" s="117"/>
      <c r="P14" s="117"/>
      <c r="Q14" s="117"/>
      <c r="R14" s="117"/>
      <c r="S14" s="125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</row>
    <row r="15" s="85" customFormat="1" ht="21" customHeight="1" spans="1:260">
      <c r="A15" s="130" t="s">
        <v>184</v>
      </c>
      <c r="B15" s="127">
        <f t="shared" si="6"/>
        <v>1.5</v>
      </c>
      <c r="C15" s="127">
        <f t="shared" si="7"/>
        <v>1.5</v>
      </c>
      <c r="D15" s="127">
        <f t="shared" si="8"/>
        <v>1.5</v>
      </c>
      <c r="E15" s="127">
        <f>F15</f>
        <v>1.5</v>
      </c>
      <c r="F15" s="128">
        <v>1.5</v>
      </c>
      <c r="G15" s="127">
        <f t="shared" ref="G15:K15" si="11">F15</f>
        <v>1.5</v>
      </c>
      <c r="H15" s="127">
        <f t="shared" si="11"/>
        <v>1.5</v>
      </c>
      <c r="I15" s="127">
        <f t="shared" si="11"/>
        <v>1.5</v>
      </c>
      <c r="J15" s="127">
        <f t="shared" si="11"/>
        <v>1.5</v>
      </c>
      <c r="K15" s="127">
        <f t="shared" si="11"/>
        <v>1.5</v>
      </c>
      <c r="L15" s="135"/>
      <c r="M15" s="116"/>
      <c r="N15" s="117"/>
      <c r="O15" s="117"/>
      <c r="P15" s="117"/>
      <c r="Q15" s="117"/>
      <c r="R15" s="117"/>
      <c r="S15" s="125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</row>
    <row r="16" s="85" customFormat="1" ht="21" customHeight="1" spans="1:260">
      <c r="A16" s="136"/>
      <c r="B16" s="127"/>
      <c r="C16" s="127"/>
      <c r="D16" s="127"/>
      <c r="E16" s="127"/>
      <c r="F16" s="128"/>
      <c r="G16" s="127"/>
      <c r="H16" s="127"/>
      <c r="I16" s="127"/>
      <c r="J16" s="127"/>
      <c r="K16" s="127"/>
      <c r="L16" s="135"/>
      <c r="M16" s="116"/>
      <c r="N16" s="117"/>
      <c r="O16" s="117"/>
      <c r="P16" s="117"/>
      <c r="Q16" s="117"/>
      <c r="R16" s="117"/>
      <c r="S16" s="125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</row>
    <row r="17" s="85" customFormat="1" ht="21" customHeight="1" spans="1:260">
      <c r="A17" s="136"/>
      <c r="B17" s="127"/>
      <c r="C17" s="127"/>
      <c r="D17" s="127"/>
      <c r="E17" s="127"/>
      <c r="F17" s="128"/>
      <c r="G17" s="127"/>
      <c r="H17" s="127"/>
      <c r="I17" s="127"/>
      <c r="J17" s="127"/>
      <c r="K17" s="127"/>
      <c r="L17" s="137"/>
      <c r="M17" s="116"/>
      <c r="N17" s="117"/>
      <c r="O17" s="117"/>
      <c r="P17" s="117"/>
      <c r="Q17" s="117"/>
      <c r="R17" s="117"/>
      <c r="S17" s="125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</row>
    <row r="18" s="85" customFormat="1" ht="21" customHeight="1" spans="1:260">
      <c r="A18" s="136"/>
      <c r="B18" s="127"/>
      <c r="C18" s="127"/>
      <c r="D18" s="127"/>
      <c r="E18" s="127"/>
      <c r="F18" s="128"/>
      <c r="G18" s="127"/>
      <c r="H18" s="127"/>
      <c r="I18" s="127"/>
      <c r="J18" s="127"/>
      <c r="K18" s="127"/>
      <c r="L18" s="138"/>
      <c r="M18" s="116"/>
      <c r="N18" s="117"/>
      <c r="O18" s="117"/>
      <c r="P18" s="117"/>
      <c r="Q18" s="117"/>
      <c r="R18" s="117"/>
      <c r="S18" s="125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</row>
    <row r="19" s="85" customFormat="1" ht="17.25" spans="1:260">
      <c r="A19" s="139"/>
      <c r="B19" s="140"/>
      <c r="C19" s="140"/>
      <c r="D19" s="140"/>
      <c r="E19" s="140"/>
      <c r="F19" s="140"/>
      <c r="G19" s="141"/>
      <c r="H19" s="141"/>
      <c r="I19" s="140"/>
      <c r="J19" s="140"/>
      <c r="K19" s="140"/>
      <c r="L19" s="140"/>
      <c r="M19" s="142"/>
      <c r="N19" s="143"/>
      <c r="O19" s="143"/>
      <c r="P19" s="144"/>
      <c r="Q19" s="143"/>
      <c r="R19" s="143"/>
      <c r="S19" s="145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</row>
    <row r="20" s="85" customFormat="1" spans="1:260">
      <c r="A20" s="146" t="s">
        <v>186</v>
      </c>
      <c r="B20" s="146"/>
      <c r="C20" s="146"/>
      <c r="D20" s="146"/>
      <c r="E20" s="146"/>
      <c r="F20" s="147"/>
      <c r="Q20" s="87"/>
      <c r="R20" s="87"/>
      <c r="S20" s="87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</row>
    <row r="21" s="85" customFormat="1" spans="1:260">
      <c r="F21" s="86"/>
      <c r="N21" s="148" t="s">
        <v>187</v>
      </c>
      <c r="O21" s="149"/>
      <c r="P21" s="148" t="s">
        <v>188</v>
      </c>
      <c r="Q21" s="150" t="s">
        <v>140</v>
      </c>
      <c r="R21" s="150" t="s">
        <v>189</v>
      </c>
      <c r="S21" s="87" t="s">
        <v>143</v>
      </c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</row>
  </sheetData>
  <mergeCells count="9">
    <mergeCell ref="A1:S1"/>
    <mergeCell ref="B2:F2"/>
    <mergeCell ref="H2:L2"/>
    <mergeCell ref="O2:S2"/>
    <mergeCell ref="B3:L3"/>
    <mergeCell ref="N3:S3"/>
    <mergeCell ref="A3:A5"/>
    <mergeCell ref="L4:L5"/>
    <mergeCell ref="M2:M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9.8" customWidth="1"/>
    <col min="5" max="5" width="34.7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71" t="s">
        <v>259</v>
      </c>
      <c r="F2" s="5" t="s">
        <v>260</v>
      </c>
      <c r="G2" s="5" t="s">
        <v>261</v>
      </c>
      <c r="H2" s="72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8"/>
      <c r="O3" s="8"/>
    </row>
    <row r="4" ht="20" customHeight="1" spans="1:15">
      <c r="A4" s="75">
        <v>1</v>
      </c>
      <c r="B4" s="14" t="s">
        <v>270</v>
      </c>
      <c r="C4" s="457" t="s">
        <v>271</v>
      </c>
      <c r="D4" s="14" t="s">
        <v>120</v>
      </c>
      <c r="E4" s="15" t="s">
        <v>62</v>
      </c>
      <c r="F4" s="76" t="s">
        <v>272</v>
      </c>
      <c r="G4" s="77" t="s">
        <v>65</v>
      </c>
      <c r="H4" s="11" t="s">
        <v>65</v>
      </c>
      <c r="I4" s="78">
        <v>3</v>
      </c>
      <c r="J4" s="78">
        <v>0</v>
      </c>
      <c r="K4" s="78">
        <v>2</v>
      </c>
      <c r="L4" s="78">
        <v>0</v>
      </c>
      <c r="M4" s="78">
        <v>0</v>
      </c>
      <c r="N4" s="11">
        <f>SUM(I4:M4)</f>
        <v>5</v>
      </c>
      <c r="O4" s="11" t="s">
        <v>273</v>
      </c>
    </row>
    <row r="5" ht="20" customHeight="1" spans="1:15">
      <c r="A5" s="75"/>
      <c r="B5" s="76"/>
      <c r="C5" s="14"/>
      <c r="D5" s="18"/>
      <c r="E5" s="19"/>
      <c r="F5" s="29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5"/>
      <c r="B6" s="76"/>
      <c r="C6" s="14"/>
      <c r="D6" s="18"/>
      <c r="E6" s="19"/>
      <c r="F6" s="29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5"/>
      <c r="B7" s="76"/>
      <c r="C7" s="14"/>
      <c r="D7" s="18"/>
      <c r="E7" s="19"/>
      <c r="F7" s="29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1"/>
      <c r="C8" s="61"/>
      <c r="D8" s="61"/>
      <c r="E8" s="79"/>
      <c r="F8" s="61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21" t="s">
        <v>274</v>
      </c>
      <c r="B9" s="22"/>
      <c r="C9" s="61"/>
      <c r="D9" s="23"/>
      <c r="E9" s="81"/>
      <c r="F9" s="61"/>
      <c r="G9" s="11"/>
      <c r="H9" s="39"/>
      <c r="I9" s="34"/>
      <c r="J9" s="21" t="s">
        <v>275</v>
      </c>
      <c r="K9" s="22"/>
      <c r="L9" s="22"/>
      <c r="M9" s="23"/>
      <c r="N9" s="22"/>
      <c r="O9" s="25"/>
    </row>
    <row r="10" ht="61" customHeight="1" spans="1:15">
      <c r="A10" s="82" t="s">
        <v>276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2026-01-15T08:54:30Z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