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<sst xmlns="http://schemas.openxmlformats.org/spreadsheetml/2006/main" count="1359" uniqueCount="430">
  <si>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</si>
  <si>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</si>
  <si>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</si>
  <si>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</si>
  <si>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</si>
  <si>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</si>
  <si>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</si>
  <si>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</si>
  <si>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</si>
  <si>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</si>
  <si>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</si>
  <si>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</si>
  <si>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</si>
  <si>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</si>
  <si>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</si>
  <si>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</si>
  <si>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</si>
  <si>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</si>
  <si>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</si>
  <si>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</si>
  <si>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</si>
  <si>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</si>
  <si>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</si>
  <si>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</si>
  <si>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</si>
  <si>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</si>
  <si>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</si>
  <si>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</si>
  <si>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</si>
  <si>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</si>
  <si>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</si>
  <si>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</si>
  <si>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</si>
  <si>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</si>
  <si>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</si>
  <si>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</si>
  <si>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</si>
  <si>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</si>
  <si>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</si>
  <si>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</si>
  <si>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</si>
  <si>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</si>
  <si>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</si>
  <si>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</si>
  <si>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</si>
  <si>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</si>
  <si>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</si>
  <si>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</si>
  <si>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</si>
  <si>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</si>
  <si>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</si>
  <si>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</si>
  <si>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</si>
  <si>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</si>
  <si>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</si>
  <si>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</si>
  <si>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</si>
  <si>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</si>
  <si>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</si>
  <si>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</si>
  <si>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</si>
  <si>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</si>
  <si>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TADDAN91551</t>
  </si>
  <si>
    <t>合同交期</t>
  </si>
  <si>
    <t>2025/9/8-1836件（1000-TR01）2025/9/18-1000件（1000-TR01）   2025/10/3-3037件（1000-TR01）     2025/10/13-1000件（1000-TR01）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</si>
  <si>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</si>
  <si>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</si>
  <si>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</si>
  <si>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</si>
  <si>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</si>
  <si>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</si>
  <si>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</si>
  <si>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</si>
  <si>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</si>
  <si>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</si>
  <si>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</si>
  <si>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</si>
  <si>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</si>
  <si>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</si>
  <si>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CGDD25043000026-1836件                                                                                                                                                            CGDD25043000027-1000件                                                                                                                                                                    CGDD25043000028-3037件                                                                                                                                                                                     CGDD25043000029-1000件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</si>
  <si>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</si>
  <si>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</si>
  <si>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</si>
  <si>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</si>
  <si>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</si>
  <si>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</si>
  <si>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</si>
  <si>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</si>
  <si>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</si>
  <si>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</si>
  <si>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</si>
  <si>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</si>
  <si>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</si>
  <si>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</si>
  <si>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</si>
  <si>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</si>
  <si>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</si>
  <si>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</si>
  <si>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</si>
  <si>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</si>
  <si>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</si>
  <si>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</si>
  <si>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</si>
  <si>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</si>
  <si>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</si>
  <si>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</si>
  <si>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</si>
  <si>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</si>
  <si>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</si>
  <si>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</si>
  <si>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</si>
  <si>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</si>
  <si>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</si>
  <si>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</si>
  <si>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</si>
  <si>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</si>
  <si>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</si>
  <si>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</si>
  <si>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陆续裁剪中</t>
  </si>
  <si>
    <t>海鸥灰GA5X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</si>
  <si>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</si>
  <si>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海鸥灰GA5X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</si>
  <si>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</si>
  <si>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</si>
  <si>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</si>
  <si>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</si>
  <si>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</si>
  <si>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</si>
  <si>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1.前风挡不顺直，明线宽窄不均匀。</t>
  </si>
  <si>
    <t>2.前门拉链0.1cm止口线宽窄不均匀，底襟防夹线外露太宽。</t>
  </si>
  <si>
    <t>3.前侧兜套结后不顺直，不平服，而且边缘处反吐止口。</t>
  </si>
  <si>
    <t>4.上袖线迹不好，不圆顺，吃皱，前后对缝处不对称。</t>
  </si>
  <si>
    <t>5.上领口不圆顺，吃皱。帽前口拼块不平服。帽口明线不一致，且止口线不到位。</t>
  </si>
  <si>
    <t>6.里子挂耳不居中，偏位。</t>
  </si>
  <si>
    <t>7.侧缝处里贴下摆贴布与里子侧缝不对缝。</t>
  </si>
  <si>
    <t>8.里子需半成品整烫。</t>
  </si>
  <si>
    <t>9.里袖吃皱。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</si>
  <si>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</si>
  <si>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</si>
  <si>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</si>
  <si>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</si>
  <si>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</si>
  <si>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</si>
  <si>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</si>
  <si>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</si>
  <si>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</si>
  <si>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</si>
  <si>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</si>
  <si>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</si>
  <si>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</si>
  <si>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</si>
  <si>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</si>
  <si>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</si>
  <si>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</si>
  <si>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</si>
  <si>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</si>
  <si>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</si>
  <si>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</si>
  <si>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</si>
  <si>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</si>
  <si>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</si>
  <si>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</si>
  <si>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</si>
  <si>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L 海鸥灰</t>
  </si>
  <si>
    <t>165/88B</t>
  </si>
  <si>
    <t>170/92B</t>
  </si>
  <si>
    <t>175/96B</t>
  </si>
  <si>
    <t>180/100B</t>
  </si>
  <si>
    <t>185/104B</t>
  </si>
  <si>
    <t>190/108B</t>
  </si>
  <si>
    <t xml:space="preserve"> 洗前</t>
  </si>
  <si>
    <t>洗后</t>
  </si>
  <si>
    <t>后中长</t>
  </si>
  <si>
    <t>0</t>
  </si>
  <si>
    <t>+1</t>
  </si>
  <si>
    <t>前中长</t>
  </si>
  <si>
    <t>门襟拉链长</t>
  </si>
  <si>
    <t>胸围</t>
  </si>
  <si>
    <t>下摆</t>
  </si>
  <si>
    <t>后中袖长</t>
  </si>
  <si>
    <t>总肩宽</t>
  </si>
  <si>
    <t>肩点袖长</t>
  </si>
  <si>
    <t>袖肥</t>
  </si>
  <si>
    <t>+0.5</t>
  </si>
  <si>
    <t>袖肘</t>
  </si>
  <si>
    <t>袖口 拉量</t>
  </si>
  <si>
    <t>内袖手套外露长</t>
  </si>
  <si>
    <t>内袖手套口</t>
  </si>
  <si>
    <t>下领围（正常领围）</t>
  </si>
  <si>
    <t>前领高</t>
  </si>
  <si>
    <t>帽高　</t>
  </si>
  <si>
    <t>帽宽</t>
  </si>
  <si>
    <t>斜插手袋口长</t>
  </si>
  <si>
    <t>内挂面袋</t>
  </si>
  <si>
    <t>绒量（实际）</t>
  </si>
  <si>
    <t>绒量（洗标）</t>
  </si>
  <si>
    <t>备注：</t>
  </si>
  <si>
    <t xml:space="preserve">     初期请洗测2-3件，有问题的另加测量数量。</t>
  </si>
  <si>
    <t>验货时间：4/10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</si>
  <si>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</si>
  <si>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</si>
  <si>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</si>
  <si>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</si>
  <si>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</si>
  <si>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</si>
  <si>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</si>
  <si>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</si>
  <si>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</si>
  <si>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</si>
  <si>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</si>
  <si>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</si>
  <si>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</si>
  <si>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海鸥灰 GA5X L#10件,XL#10件,XXL#10件,XXXL10件</t>
  </si>
  <si>
    <t>【耐水洗测试】：耐洗水测试明细（要求齐色、齐号）</t>
  </si>
  <si>
    <t>海鸥灰 GA5X L#1件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</si>
  <si>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</si>
  <si>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</si>
  <si>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</si>
  <si>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1.合缝夹羽棉，此项后整包装必须清理干净。</t>
  </si>
  <si>
    <t>2.帽口车拉链两侧有高低位，不平顺，拉链不到位。</t>
  </si>
  <si>
    <t>3.面里袖扭袖。</t>
  </si>
  <si>
    <t>4.底边调节织带毛漏。</t>
  </si>
  <si>
    <t>5.合缝线断线，破洞。</t>
  </si>
  <si>
    <t>6.脏污（油渍）。</t>
  </si>
  <si>
    <t>【整改的严重缺陷及整改复核时间】</t>
  </si>
  <si>
    <t>李兆生</t>
  </si>
  <si>
    <t>尾期复核品质情况</t>
  </si>
  <si>
    <t>L海鸥灰</t>
  </si>
  <si>
    <t>XL海鸥灰</t>
  </si>
  <si>
    <t>XXL海鸥灰</t>
  </si>
  <si>
    <t>XXXL海鸥灰</t>
  </si>
  <si>
    <t>洗前3/洗后1</t>
  </si>
  <si>
    <t>洗前</t>
  </si>
  <si>
    <t>0/0/0/+1</t>
  </si>
  <si>
    <t>-0.5/0/-0.5</t>
  </si>
  <si>
    <t>+0.5/+0.5/0</t>
  </si>
  <si>
    <t>0/0/0</t>
  </si>
  <si>
    <t>+1/+1/+1/+1</t>
  </si>
  <si>
    <t>+1/+1/+1</t>
  </si>
  <si>
    <t>0/0/0/0</t>
  </si>
  <si>
    <t>+1/+0.5/+0.7/+1</t>
  </si>
  <si>
    <t>+1/+0.5/0</t>
  </si>
  <si>
    <t>0/+0.5/0</t>
  </si>
  <si>
    <t>0/0/+0.5/+1</t>
  </si>
  <si>
    <t>+1/+0.5/+1</t>
  </si>
  <si>
    <t>+0.5/0/0</t>
  </si>
  <si>
    <t>0/0/+1/+1</t>
  </si>
  <si>
    <t>0/+1/+0.7/+0.5</t>
  </si>
  <si>
    <t>+0.5/+0.5/+0.5</t>
  </si>
  <si>
    <t>+1/+0.7/+0.7</t>
  </si>
  <si>
    <t>-0.5/0/-0.5/0</t>
  </si>
  <si>
    <t>-0.5/0/+0.5</t>
  </si>
  <si>
    <t>+0.5/0/+0.5/0</t>
  </si>
  <si>
    <t>+0.5/0/+0.5</t>
  </si>
  <si>
    <t>+0.5/0/0/0</t>
  </si>
  <si>
    <t>0/0/+0.5</t>
  </si>
  <si>
    <t>+1/+1/+0.5/0</t>
  </si>
  <si>
    <t>+1/+1/+0.7</t>
  </si>
  <si>
    <t>+1/+1/+1/0</t>
  </si>
  <si>
    <t>0/+0.5/+0.5/0</t>
  </si>
  <si>
    <t xml:space="preserve">     齐色齐码请洗测各2-3件，有问题的另加测量数量。</t>
  </si>
  <si>
    <t>验货时间：5/13</t>
  </si>
  <si>
    <t>工厂负责人：李兆生</t>
  </si>
  <si>
    <t>QC出货报告书</t>
  </si>
  <si>
    <t>产品名称</t>
  </si>
  <si>
    <t>6873件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</si>
  <si>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</si>
  <si>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</si>
  <si>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</si>
  <si>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</si>
  <si>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</si>
  <si>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</si>
  <si>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</si>
  <si>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</si>
  <si>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</si>
  <si>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</si>
  <si>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</si>
  <si>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</si>
  <si>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</si>
  <si>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</si>
  <si>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1836件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</si>
  <si>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</si>
  <si>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</si>
  <si>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</si>
  <si>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</si>
  <si>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</si>
  <si>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</si>
  <si>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</si>
  <si>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采购凭证编号：CGDD25043000026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</si>
  <si>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</si>
  <si>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</si>
  <si>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</si>
  <si>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</si>
  <si>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</si>
  <si>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</si>
  <si>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</si>
  <si>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</si>
  <si>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</si>
  <si>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</si>
  <si>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</si>
  <si>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</si>
  <si>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</si>
  <si>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</si>
  <si>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</si>
  <si>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G01X：S#-10件，M#-10件，L#-13件，XL#-13件，XXL#-10件，XXXL#-10件</t>
  </si>
  <si>
    <t>海鸥灰 GA5X：S#-3件，M#-10件，L#-13件，XL#-13件，XXL#-10件，XXXL#-10件</t>
  </si>
  <si>
    <t>情况说明：</t>
  </si>
  <si>
    <t xml:space="preserve">【问题点描述】  </t>
  </si>
  <si>
    <t>1.绒毛-1件。</t>
  </si>
  <si>
    <t>2.线头-2件。</t>
  </si>
  <si>
    <t>3.脏污-1件。</t>
  </si>
  <si>
    <t>4.棉丝-1件。</t>
  </si>
  <si>
    <t>5.破洞-1件。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</si>
  <si>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</si>
  <si>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</si>
  <si>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</si>
  <si>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</si>
  <si>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</si>
  <si>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</si>
  <si>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尾期验货，抽验125件，不良品数量在可接受范围内，允许出货</t>
  </si>
  <si>
    <t>稽核部</t>
  </si>
  <si>
    <t>检验人</t>
  </si>
  <si>
    <t>王广强</t>
  </si>
  <si>
    <t>孔风芹</t>
  </si>
  <si>
    <t>2000件</t>
  </si>
  <si>
    <t>采购凭证编号：CGDD25043000027，CGDD25043000029</t>
  </si>
  <si>
    <t>黑色 G01X：S#-10件，M#-10件，L#-15件，XL#-10件，XXL#-10件，XXXL#-10件</t>
  </si>
  <si>
    <t>海鸥灰 GA5X：S#-10件，M#-10件，L#-10件，XL#-10件，XXL#-10件，XXXL#-10件</t>
  </si>
  <si>
    <t>1.线毛-2件。</t>
  </si>
  <si>
    <t>2.绒布浮毛-1件。</t>
  </si>
  <si>
    <t>3.袖笼漏寨线-1件。</t>
  </si>
  <si>
    <t>4.门襟死折-1件。</t>
  </si>
  <si>
    <t>S-黑色</t>
  </si>
  <si>
    <t>M-黑色</t>
  </si>
  <si>
    <t>L-海鸥灰</t>
  </si>
  <si>
    <t>XL-黑色</t>
  </si>
  <si>
    <t>XXL-海鸥灰</t>
  </si>
  <si>
    <t>XXXL-海鸥灰</t>
  </si>
  <si>
    <t>-0.5</t>
  </si>
  <si>
    <t>-1</t>
  </si>
  <si>
    <t>+2</t>
  </si>
  <si>
    <t>+0.7</t>
  </si>
  <si>
    <t xml:space="preserve">     齐色齐码各2-3件，有问题的另加测量数量。</t>
  </si>
  <si>
    <t>验货时间：9/14</t>
  </si>
  <si>
    <t>工厂负责人：孔风芹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</si>
  <si>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</si>
  <si>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</si>
  <si>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</si>
  <si>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</si>
  <si>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</si>
  <si>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</si>
  <si>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</si>
  <si>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</si>
  <si>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</si>
  <si>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</si>
  <si>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</si>
  <si>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</si>
  <si>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</si>
  <si>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</si>
  <si>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</si>
  <si>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</si>
  <si>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</si>
  <si>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FW12790</t>
  </si>
  <si>
    <t>25FW海鸥灰</t>
  </si>
  <si>
    <t>昆山东利</t>
  </si>
  <si>
    <t>合格</t>
  </si>
  <si>
    <t>YES</t>
  </si>
  <si>
    <t>19SS黑色</t>
  </si>
  <si>
    <t>制表时间：3/26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</si>
  <si>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</si>
  <si>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</si>
  <si>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</si>
  <si>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</si>
  <si>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</si>
  <si>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</si>
  <si>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</si>
  <si>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</si>
  <si>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</si>
  <si>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</si>
  <si>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</si>
  <si>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</si>
  <si>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</si>
  <si>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</si>
  <si>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</si>
  <si>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</si>
  <si>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</si>
  <si>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</si>
  <si>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</si>
  <si>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</si>
  <si>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</si>
  <si>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</si>
  <si>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</si>
  <si>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</si>
  <si>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</si>
  <si>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</si>
  <si>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</si>
  <si>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</si>
  <si>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</si>
  <si>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</si>
  <si>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</si>
  <si>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</si>
  <si>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</si>
  <si>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</si>
  <si>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</si>
  <si>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</si>
  <si>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</si>
  <si>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</si>
  <si>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</si>
  <si>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</si>
  <si>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</si>
  <si>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</si>
  <si>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</si>
  <si>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</si>
  <si>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</si>
  <si>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右肩/左袖</t>
  </si>
  <si>
    <t>烫标</t>
  </si>
  <si>
    <t>反光印花</t>
  </si>
  <si>
    <t>洗测2次</t>
  </si>
  <si>
    <t>洗测3次</t>
  </si>
  <si>
    <t>洗测4次</t>
  </si>
  <si>
    <t>洗测5次</t>
  </si>
  <si>
    <t>制表时间：3/31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</si>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</sst>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4" fillId="3" borderId="2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shrinkToFit="1"/>
    </xf>
    <xf numFmtId="177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5" fillId="3" borderId="2" xfId="49" applyFont="1" applyFill="1" applyBorder="1" applyAlignment="1">
      <alignment horizontal="left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6" fillId="0" borderId="16" xfId="49" applyFont="1" applyFill="1" applyBorder="1" applyAlignment="1">
      <alignment horizontal="center" vertical="top"/>
    </xf>
    <xf numFmtId="0" fontId="17" fillId="0" borderId="17" xfId="49" applyFont="1" applyFill="1" applyBorder="1" applyAlignment="1">
      <alignment horizontal="left" vertical="center"/>
    </xf>
    <xf numFmtId="0" fontId="18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7" fillId="0" borderId="22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vertical="center"/>
    </xf>
    <xf numFmtId="58" fontId="19" fillId="0" borderId="23" xfId="49" applyNumberFormat="1" applyFont="1" applyFill="1" applyBorder="1" applyAlignment="1">
      <alignment horizontal="center" vertical="center" wrapText="1"/>
    </xf>
    <xf numFmtId="0" fontId="19" fillId="0" borderId="23" xfId="49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center"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vertical="center"/>
    </xf>
    <xf numFmtId="0" fontId="19" fillId="0" borderId="25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17" xfId="49" applyFont="1" applyFill="1" applyBorder="1" applyAlignment="1">
      <alignment vertical="center"/>
    </xf>
    <xf numFmtId="0" fontId="17" fillId="0" borderId="19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 wrapText="1"/>
    </xf>
    <xf numFmtId="0" fontId="19" fillId="0" borderId="23" xfId="49" applyFont="1" applyFill="1" applyBorder="1" applyAlignment="1">
      <alignment horizontal="left" vertical="center" wrapText="1"/>
    </xf>
    <xf numFmtId="0" fontId="17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center" vertical="center"/>
    </xf>
    <xf numFmtId="0" fontId="17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center" vertical="center"/>
    </xf>
    <xf numFmtId="58" fontId="19" fillId="0" borderId="25" xfId="49" applyNumberFormat="1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center" vertical="center"/>
    </xf>
    <xf numFmtId="49" fontId="15" fillId="0" borderId="2" xfId="53" applyNumberFormat="1" applyFont="1" applyBorder="1" applyAlignment="1">
      <alignment horizontal="center" vertical="center"/>
    </xf>
    <xf numFmtId="49" fontId="14" fillId="0" borderId="2" xfId="53" applyNumberFormat="1" applyFont="1" applyBorder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15" fillId="0" borderId="42" xfId="49" applyFont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14" fontId="18" fillId="0" borderId="23" xfId="49" applyNumberFormat="1" applyFont="1" applyBorder="1" applyAlignment="1">
      <alignment horizontal="center" vertical="center" wrapText="1"/>
    </xf>
    <xf numFmtId="14" fontId="18" fillId="0" borderId="37" xfId="49" applyNumberFormat="1" applyFont="1" applyBorder="1" applyAlignment="1">
      <alignment horizontal="center" vertical="center" wrapText="1"/>
    </xf>
    <xf numFmtId="0" fontId="20" fillId="0" borderId="22" xfId="49" applyFont="1" applyBorder="1" applyAlignment="1">
      <alignment vertical="center"/>
    </xf>
    <xf numFmtId="9" fontId="18" fillId="0" borderId="23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18" fillId="0" borderId="25" xfId="49" applyFont="1" applyBorder="1" applyAlignment="1">
      <alignment horizontal="center" vertical="center" wrapText="1"/>
    </xf>
    <xf numFmtId="0" fontId="18" fillId="0" borderId="38" xfId="49" applyFont="1" applyBorder="1" applyAlignment="1">
      <alignment horizontal="center" vertical="center" wrapText="1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14" fontId="18" fillId="0" borderId="25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0" fillId="0" borderId="19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5" fillId="0" borderId="43" xfId="49" applyFont="1" applyBorder="1" applyAlignment="1">
      <alignment vertical="center"/>
    </xf>
    <xf numFmtId="0" fontId="18" fillId="0" borderId="44" xfId="49" applyFont="1" applyBorder="1" applyAlignment="1">
      <alignment horizontal="center" vertical="center"/>
    </xf>
    <xf numFmtId="0" fontId="15" fillId="0" borderId="44" xfId="49" applyFont="1" applyBorder="1" applyAlignment="1">
      <alignment vertical="center"/>
    </xf>
    <xf numFmtId="0" fontId="18" fillId="0" borderId="44" xfId="49" applyFont="1" applyBorder="1" applyAlignment="1">
      <alignment vertical="center"/>
    </xf>
    <xf numFmtId="58" fontId="14" fillId="0" borderId="44" xfId="49" applyNumberFormat="1" applyFont="1" applyBorder="1" applyAlignment="1">
      <alignment vertical="center"/>
    </xf>
    <xf numFmtId="0" fontId="15" fillId="0" borderId="44" xfId="49" applyFont="1" applyBorder="1" applyAlignment="1">
      <alignment horizontal="center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41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49" fontId="15" fillId="3" borderId="5" xfId="50" applyNumberFormat="1" applyFont="1" applyFill="1" applyBorder="1" applyAlignment="1" applyProtection="1">
      <alignment horizontal="center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0" fontId="2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5" fillId="3" borderId="2" xfId="51" applyNumberFormat="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14" fontId="18" fillId="0" borderId="23" xfId="49" applyNumberFormat="1" applyFont="1" applyBorder="1" applyAlignment="1">
      <alignment horizontal="center" vertical="center"/>
    </xf>
    <xf numFmtId="14" fontId="18" fillId="0" borderId="37" xfId="49" applyNumberFormat="1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14" fillId="0" borderId="47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4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0" fontId="20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 wrapText="1"/>
    </xf>
    <xf numFmtId="0" fontId="20" fillId="0" borderId="34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 wrapText="1"/>
    </xf>
    <xf numFmtId="0" fontId="28" fillId="0" borderId="0" xfId="53" applyNumberFormat="1" applyFont="1" applyAlignment="1">
      <alignment horizontal="center" vertical="center"/>
    </xf>
    <xf numFmtId="0" fontId="29" fillId="0" borderId="12" xfId="53" applyNumberFormat="1" applyFont="1" applyBorder="1">
      <alignment vertical="center"/>
    </xf>
    <xf numFmtId="9" fontId="18" fillId="0" borderId="35" xfId="49" applyNumberFormat="1" applyFont="1" applyBorder="1" applyAlignment="1">
      <alignment horizontal="center" vertical="center"/>
    </xf>
    <xf numFmtId="0" fontId="29" fillId="0" borderId="54" xfId="53" applyNumberFormat="1" applyFont="1" applyBorder="1">
      <alignment vertical="center"/>
    </xf>
    <xf numFmtId="0" fontId="30" fillId="0" borderId="55" xfId="53" applyNumberFormat="1" applyFont="1" applyBorder="1">
      <alignment vertical="center"/>
    </xf>
    <xf numFmtId="9" fontId="31" fillId="0" borderId="35" xfId="49" applyNumberFormat="1" applyFont="1" applyBorder="1" applyAlignment="1">
      <alignment horizontal="center" vertical="center"/>
    </xf>
    <xf numFmtId="0" fontId="18" fillId="0" borderId="46" xfId="49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5" fillId="0" borderId="42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8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32" fillId="0" borderId="44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20" fillId="0" borderId="59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1" xfId="49" applyFont="1" applyBorder="1" applyAlignment="1">
      <alignment horizontal="left" vertical="center" wrapText="1"/>
    </xf>
    <xf numFmtId="0" fontId="20" fillId="0" borderId="51" xfId="49" applyFont="1" applyBorder="1" applyAlignment="1">
      <alignment horizontal="left" vertical="center"/>
    </xf>
    <xf numFmtId="0" fontId="29" fillId="0" borderId="37" xfId="49" applyFont="1" applyBorder="1" applyAlignment="1">
      <alignment horizontal="center" vertical="center" wrapText="1"/>
    </xf>
    <xf numFmtId="0" fontId="30" fillId="0" borderId="37" xfId="49" applyFont="1" applyBorder="1" applyAlignment="1">
      <alignment horizontal="left" vertical="center" wrapText="1"/>
    </xf>
    <xf numFmtId="0" fontId="19" fillId="0" borderId="37" xfId="49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59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59" xfId="49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3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35128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71585" y="1230249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19370" y="344170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5128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896985" y="3441700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33147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71585" y="12302490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44670" y="331470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19370" y="3284855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31970" y="35128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33147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198485" y="331470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884285" y="3221355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11185" y="35128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43370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453517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452247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43243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19270" y="452247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06570" y="43243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19370" y="452247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19370" y="43243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223885" y="452247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09685" y="45224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223885" y="43243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09685" y="43243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261985" y="186309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261985" y="2061210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261985" y="166497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249285" y="86995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163195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236585" y="65405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150495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884285" y="61595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896985" y="85725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09685" y="166497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09685" y="186309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09685" y="206121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71094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71094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44670" y="371094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19370" y="371094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030085" y="371094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129601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148143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148143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128331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70070" y="1148143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57370" y="1128331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93970" y="1148143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93970" y="1128331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223885" y="1148143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09685" y="1148143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11185" y="1128331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09685" y="11283315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030085" y="1148143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030085" y="1128331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38170" y="1148143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38170" y="1128331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896985" y="3652520"/>
              <a:ext cx="39370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198485" y="371094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030085" y="35128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030085" y="33147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030085" y="1148143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827341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57170" y="8273415"/>
              <a:ext cx="3937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643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3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215260" y="104108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717540" y="33242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150110" y="31591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215260" y="104108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143760" y="33940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738370" y="31464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717540" y="31083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732020" y="33877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31527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3940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404860" y="31527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122410" y="31210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404860" y="33813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128760" y="33305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35406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14781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36041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13511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2029460" y="5845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3042920" y="5845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727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20167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016760" y="6727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79620" y="6905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7962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65404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64134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265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014460" y="6937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2524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0144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122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1221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44932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44932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122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222250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6050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222250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5250" y="4857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222250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6050" y="685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222250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6050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91592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0765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094865"/>
              <a:ext cx="412750" cy="329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5840" y="80765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76340" y="80765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73340" y="80892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319780"/>
              <a:ext cx="787400" cy="2266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5940" y="291592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4140" y="278892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4140" y="298704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5940" y="331216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4140" y="3210560"/>
              <a:ext cx="635000" cy="335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8940" y="277622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8940" y="298704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8040" y="331216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8940" y="3147060"/>
              <a:ext cx="355600" cy="5391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38340" y="1728470"/>
              <a:ext cx="39370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38440" y="13322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38440" y="15303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32918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34188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54000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200660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213106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213106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0240" y="213106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28701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8040" y="292354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8040" y="312166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38440" y="1728470"/>
              <a:ext cx="39370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38340" y="15303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38340" y="13322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308229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088890"/>
              <a:ext cx="1028700" cy="6718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307594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3312160"/>
              <a:ext cx="63500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90322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0540" y="308864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2075815"/>
              <a:ext cx="406400" cy="329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51968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5043170"/>
              <a:ext cx="1028700" cy="6546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53890" y="234188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22140" y="252730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91592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0765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2094865"/>
              <a:ext cx="412750" cy="329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5840" y="80765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6340" y="80765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73340" y="80892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319780"/>
              <a:ext cx="787400" cy="2266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5940" y="291592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84140" y="278892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84140" y="298704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5940" y="331216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84140" y="3210560"/>
              <a:ext cx="635000" cy="335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8940" y="277622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8940" y="298704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8040" y="331216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8940" y="3147060"/>
              <a:ext cx="355600" cy="5391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8340" y="1728470"/>
              <a:ext cx="39370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8440" y="13322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8440" y="15303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232918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234188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54000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200660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213106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213106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60240" y="213106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28701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8040" y="292354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8040" y="312166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8440" y="1728470"/>
              <a:ext cx="39370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8340" y="15303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8340" y="13322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308229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088890"/>
              <a:ext cx="1028700" cy="6718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307594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312160"/>
              <a:ext cx="63500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90322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20540" y="308864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2075815"/>
              <a:ext cx="406400" cy="329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51968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40635" y="5043170"/>
              <a:ext cx="1028700" cy="6546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53890" y="234188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22140" y="252730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6</xdr:col>
      <xdr:colOff>896620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6695" y="726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6</xdr:col>
      <xdr:colOff>896620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5895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6</xdr:col>
      <xdr:colOff>896620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9695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896620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6695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6</xdr:col>
      <xdr:colOff>896620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6695" y="726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5.6" outlineLevelCol="1"/>
  <cols>
    <col min="1" max="1" width="5.5" customWidth="1"/>
    <col min="2" max="2" width="96.3333333333333" style="378" customWidth="1"/>
    <col min="3" max="3" width="10.1666666666667" customWidth="1"/>
  </cols>
  <sheetData>
    <row r="1" ht="21" customHeight="1" spans="1:2">
      <c r="A1" s="379"/>
      <c r="B1" s="380" t="s">
        <v>0</v>
      </c>
    </row>
    <row r="2" spans="1:2">
      <c r="A2" s="12">
        <v>1</v>
      </c>
      <c r="B2" s="381" t="s">
        <v>1</v>
      </c>
    </row>
    <row r="3" spans="1:2">
      <c r="A3" s="12">
        <v>2</v>
      </c>
      <c r="B3" s="381" t="s">
        <v>2</v>
      </c>
    </row>
    <row r="4" spans="1:2">
      <c r="A4" s="12">
        <v>3</v>
      </c>
      <c r="B4" s="381" t="s">
        <v>3</v>
      </c>
    </row>
    <row r="5" spans="1:2">
      <c r="A5" s="12">
        <v>4</v>
      </c>
      <c r="B5" s="381" t="s">
        <v>4</v>
      </c>
    </row>
    <row r="6" spans="1:2">
      <c r="A6" s="12">
        <v>5</v>
      </c>
      <c r="B6" s="381" t="s">
        <v>5</v>
      </c>
    </row>
    <row r="7" spans="1:2">
      <c r="A7" s="12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ht="19" customHeight="1" spans="1:2">
      <c r="A9" s="379"/>
      <c r="B9" s="384" t="s">
        <v>8</v>
      </c>
    </row>
    <row r="10" ht="16" customHeight="1" spans="1:2">
      <c r="A10" s="12">
        <v>1</v>
      </c>
      <c r="B10" s="385" t="s">
        <v>9</v>
      </c>
    </row>
    <row r="11" spans="1:2">
      <c r="A11" s="12">
        <v>2</v>
      </c>
      <c r="B11" s="381" t="s">
        <v>10</v>
      </c>
    </row>
    <row r="12" spans="1:2">
      <c r="A12" s="12">
        <v>3</v>
      </c>
      <c r="B12" s="383" t="s">
        <v>11</v>
      </c>
    </row>
    <row r="13" spans="1:2">
      <c r="A13" s="12">
        <v>4</v>
      </c>
      <c r="B13" s="381" t="s">
        <v>12</v>
      </c>
    </row>
    <row r="14" spans="1:2">
      <c r="A14" s="12">
        <v>5</v>
      </c>
      <c r="B14" s="381" t="s">
        <v>13</v>
      </c>
    </row>
    <row r="15" spans="1:2">
      <c r="A15" s="12">
        <v>6</v>
      </c>
      <c r="B15" s="381" t="s">
        <v>14</v>
      </c>
    </row>
    <row r="16" spans="1:2">
      <c r="A16" s="12">
        <v>7</v>
      </c>
      <c r="B16" s="381" t="s">
        <v>15</v>
      </c>
    </row>
    <row r="17" spans="1:2">
      <c r="A17" s="12">
        <v>8</v>
      </c>
      <c r="B17" s="381" t="s">
        <v>16</v>
      </c>
    </row>
    <row r="18" spans="1:2">
      <c r="A18" s="12">
        <v>9</v>
      </c>
      <c r="B18" s="381" t="s">
        <v>17</v>
      </c>
    </row>
    <row r="19" spans="1:2">
      <c r="A19" s="12"/>
      <c r="B19" s="381"/>
    </row>
    <row r="20" ht="20.4" spans="1:2">
      <c r="A20" s="379"/>
      <c r="B20" s="380" t="s">
        <v>18</v>
      </c>
    </row>
    <row r="21" spans="1:2">
      <c r="A21" s="12">
        <v>1</v>
      </c>
      <c r="B21" s="386" t="s">
        <v>19</v>
      </c>
    </row>
    <row r="22" spans="1:2">
      <c r="A22" s="12">
        <v>2</v>
      </c>
      <c r="B22" s="381" t="s">
        <v>20</v>
      </c>
    </row>
    <row r="23" spans="1:2">
      <c r="A23" s="12">
        <v>3</v>
      </c>
      <c r="B23" s="381" t="s">
        <v>21</v>
      </c>
    </row>
    <row r="24" spans="1:2">
      <c r="A24" s="12">
        <v>4</v>
      </c>
      <c r="B24" s="381" t="s">
        <v>22</v>
      </c>
    </row>
    <row r="25" spans="1:2">
      <c r="A25" s="12">
        <v>5</v>
      </c>
      <c r="B25" s="381" t="s">
        <v>23</v>
      </c>
    </row>
    <row r="26" spans="1:2">
      <c r="A26" s="12">
        <v>6</v>
      </c>
      <c r="B26" s="381" t="s">
        <v>24</v>
      </c>
    </row>
    <row r="27" spans="1:2">
      <c r="A27" s="12">
        <v>7</v>
      </c>
      <c r="B27" s="381" t="s">
        <v>25</v>
      </c>
    </row>
    <row r="28" spans="1:2">
      <c r="A28" s="12"/>
      <c r="B28" s="381"/>
    </row>
    <row r="29" ht="20.4" spans="1:2">
      <c r="A29" s="379"/>
      <c r="B29" s="380" t="s">
        <v>26</v>
      </c>
    </row>
    <row r="30" spans="1:2">
      <c r="A30" s="12">
        <v>1</v>
      </c>
      <c r="B30" s="386" t="s">
        <v>27</v>
      </c>
    </row>
    <row r="31" spans="1:2">
      <c r="A31" s="12">
        <v>2</v>
      </c>
      <c r="B31" s="381" t="s">
        <v>28</v>
      </c>
    </row>
    <row r="32" spans="1:2">
      <c r="A32" s="12">
        <v>3</v>
      </c>
      <c r="B32" s="381" t="s">
        <v>29</v>
      </c>
    </row>
    <row r="33" ht="31.2" spans="1:2">
      <c r="A33" s="12">
        <v>4</v>
      </c>
      <c r="B33" s="381" t="s">
        <v>30</v>
      </c>
    </row>
    <row r="34" spans="1:2">
      <c r="A34" s="12">
        <v>5</v>
      </c>
      <c r="B34" s="381" t="s">
        <v>31</v>
      </c>
    </row>
    <row r="35" spans="1:2">
      <c r="A35" s="12">
        <v>6</v>
      </c>
      <c r="B35" s="381" t="s">
        <v>32</v>
      </c>
    </row>
    <row r="36" spans="1:2">
      <c r="A36" s="12">
        <v>7</v>
      </c>
      <c r="B36" s="381" t="s">
        <v>33</v>
      </c>
    </row>
    <row r="37" spans="1:2">
      <c r="A37" s="12"/>
      <c r="B37" s="381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7"/>
  <sheetViews>
    <sheetView workbookViewId="0">
      <selection activeCell="F23" sqref="F23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8.2" spans="1:15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346</v>
      </c>
      <c r="B2" s="5" t="s">
        <v>347</v>
      </c>
      <c r="C2" s="5" t="s">
        <v>348</v>
      </c>
      <c r="D2" s="5" t="s">
        <v>349</v>
      </c>
      <c r="E2" s="5" t="s">
        <v>350</v>
      </c>
      <c r="F2" s="5" t="s">
        <v>351</v>
      </c>
      <c r="G2" s="5" t="s">
        <v>352</v>
      </c>
      <c r="H2" s="5" t="s">
        <v>353</v>
      </c>
      <c r="I2" s="4" t="s">
        <v>354</v>
      </c>
      <c r="J2" s="4" t="s">
        <v>355</v>
      </c>
      <c r="K2" s="4" t="s">
        <v>356</v>
      </c>
      <c r="L2" s="4" t="s">
        <v>357</v>
      </c>
      <c r="M2" s="4" t="s">
        <v>358</v>
      </c>
      <c r="N2" s="59" t="s">
        <v>359</v>
      </c>
      <c r="O2" s="5" t="s">
        <v>360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361</v>
      </c>
      <c r="J3" s="4" t="s">
        <v>361</v>
      </c>
      <c r="K3" s="4" t="s">
        <v>361</v>
      </c>
      <c r="L3" s="4" t="s">
        <v>361</v>
      </c>
      <c r="M3" s="4" t="s">
        <v>361</v>
      </c>
      <c r="N3" s="60"/>
      <c r="O3" s="7"/>
    </row>
    <row r="4" s="55" customFormat="1" spans="1:16">
      <c r="A4" s="11">
        <v>1</v>
      </c>
      <c r="B4" s="11">
        <v>4717</v>
      </c>
      <c r="C4" s="11" t="s">
        <v>362</v>
      </c>
      <c r="D4" s="11" t="s">
        <v>363</v>
      </c>
      <c r="E4" s="11" t="s">
        <v>62</v>
      </c>
      <c r="F4" s="11" t="s">
        <v>364</v>
      </c>
      <c r="G4" s="11" t="s">
        <v>365</v>
      </c>
      <c r="H4" s="57"/>
      <c r="I4" s="11">
        <v>1</v>
      </c>
      <c r="J4" s="11">
        <v>0</v>
      </c>
      <c r="K4" s="11">
        <v>1</v>
      </c>
      <c r="L4" s="11">
        <v>0</v>
      </c>
      <c r="M4" s="11">
        <v>1</v>
      </c>
      <c r="N4" s="61"/>
      <c r="O4" s="11" t="s">
        <v>366</v>
      </c>
      <c r="P4" s="62"/>
    </row>
    <row r="5" s="55" customFormat="1" spans="1:16">
      <c r="A5" s="11">
        <v>2</v>
      </c>
      <c r="B5" s="11">
        <v>4718</v>
      </c>
      <c r="C5" s="11" t="s">
        <v>362</v>
      </c>
      <c r="D5" s="11" t="s">
        <v>363</v>
      </c>
      <c r="E5" s="11" t="s">
        <v>62</v>
      </c>
      <c r="F5" s="11" t="s">
        <v>364</v>
      </c>
      <c r="G5" s="11" t="s">
        <v>365</v>
      </c>
      <c r="H5" s="57"/>
      <c r="I5" s="11">
        <v>0</v>
      </c>
      <c r="J5" s="11">
        <v>1</v>
      </c>
      <c r="K5" s="11">
        <v>0</v>
      </c>
      <c r="L5" s="11">
        <v>0</v>
      </c>
      <c r="M5" s="11">
        <v>1</v>
      </c>
      <c r="N5" s="61"/>
      <c r="O5" s="11" t="s">
        <v>366</v>
      </c>
      <c r="P5" s="62"/>
    </row>
    <row r="6" s="55" customFormat="1" spans="1:16">
      <c r="A6" s="11">
        <v>3</v>
      </c>
      <c r="B6" s="11">
        <v>4719</v>
      </c>
      <c r="C6" s="11" t="s">
        <v>362</v>
      </c>
      <c r="D6" s="11" t="s">
        <v>363</v>
      </c>
      <c r="E6" s="11" t="s">
        <v>62</v>
      </c>
      <c r="F6" s="11" t="s">
        <v>364</v>
      </c>
      <c r="G6" s="11" t="s">
        <v>365</v>
      </c>
      <c r="H6" s="57"/>
      <c r="I6" s="11">
        <v>1</v>
      </c>
      <c r="J6" s="11">
        <v>0</v>
      </c>
      <c r="K6" s="11">
        <v>0</v>
      </c>
      <c r="L6" s="11">
        <v>0</v>
      </c>
      <c r="M6" s="11">
        <v>1</v>
      </c>
      <c r="N6" s="61"/>
      <c r="O6" s="11" t="s">
        <v>366</v>
      </c>
      <c r="P6" s="62"/>
    </row>
    <row r="7" s="55" customFormat="1" spans="1:16">
      <c r="A7" s="11">
        <v>4</v>
      </c>
      <c r="B7" s="11">
        <v>4720</v>
      </c>
      <c r="C7" s="11" t="s">
        <v>362</v>
      </c>
      <c r="D7" s="11" t="s">
        <v>363</v>
      </c>
      <c r="E7" s="11" t="s">
        <v>62</v>
      </c>
      <c r="F7" s="11" t="s">
        <v>364</v>
      </c>
      <c r="G7" s="11" t="s">
        <v>365</v>
      </c>
      <c r="H7" s="57"/>
      <c r="I7" s="11">
        <v>1</v>
      </c>
      <c r="J7" s="11">
        <v>0</v>
      </c>
      <c r="K7" s="11">
        <v>0</v>
      </c>
      <c r="L7" s="11">
        <v>0</v>
      </c>
      <c r="M7" s="11">
        <v>1</v>
      </c>
      <c r="N7" s="61"/>
      <c r="O7" s="11" t="s">
        <v>366</v>
      </c>
      <c r="P7" s="62"/>
    </row>
    <row r="8" s="55" customFormat="1" spans="1:16">
      <c r="A8" s="11">
        <v>5</v>
      </c>
      <c r="B8" s="11">
        <v>4707</v>
      </c>
      <c r="C8" s="11" t="s">
        <v>362</v>
      </c>
      <c r="D8" s="11" t="s">
        <v>367</v>
      </c>
      <c r="E8" s="11" t="s">
        <v>62</v>
      </c>
      <c r="F8" s="11" t="s">
        <v>364</v>
      </c>
      <c r="G8" s="11" t="s">
        <v>365</v>
      </c>
      <c r="H8" s="57"/>
      <c r="I8" s="11">
        <v>0</v>
      </c>
      <c r="J8" s="11">
        <v>1</v>
      </c>
      <c r="K8" s="11">
        <v>0</v>
      </c>
      <c r="L8" s="11">
        <v>0</v>
      </c>
      <c r="M8" s="11">
        <v>1</v>
      </c>
      <c r="N8" s="61"/>
      <c r="O8" s="11" t="s">
        <v>366</v>
      </c>
      <c r="P8" s="62"/>
    </row>
    <row r="9" s="55" customFormat="1" spans="1:16">
      <c r="A9" s="11">
        <v>6</v>
      </c>
      <c r="B9" s="11">
        <v>4708</v>
      </c>
      <c r="C9" s="11" t="s">
        <v>362</v>
      </c>
      <c r="D9" s="11" t="s">
        <v>367</v>
      </c>
      <c r="E9" s="11" t="s">
        <v>62</v>
      </c>
      <c r="F9" s="11" t="s">
        <v>364</v>
      </c>
      <c r="G9" s="11" t="s">
        <v>365</v>
      </c>
      <c r="H9" s="57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1"/>
      <c r="O9" s="11" t="s">
        <v>366</v>
      </c>
      <c r="P9" s="62"/>
    </row>
    <row r="10" s="55" customFormat="1" spans="1:16">
      <c r="A10" s="11">
        <v>7</v>
      </c>
      <c r="B10" s="11">
        <v>4710</v>
      </c>
      <c r="C10" s="11" t="s">
        <v>362</v>
      </c>
      <c r="D10" s="11" t="s">
        <v>367</v>
      </c>
      <c r="E10" s="11" t="s">
        <v>62</v>
      </c>
      <c r="F10" s="11" t="s">
        <v>364</v>
      </c>
      <c r="G10" s="11" t="s">
        <v>365</v>
      </c>
      <c r="H10" s="57"/>
      <c r="I10" s="11">
        <v>1</v>
      </c>
      <c r="J10" s="11">
        <v>0</v>
      </c>
      <c r="K10" s="11">
        <v>1</v>
      </c>
      <c r="L10" s="11">
        <v>1</v>
      </c>
      <c r="M10" s="11">
        <v>0</v>
      </c>
      <c r="N10" s="61"/>
      <c r="O10" s="11" t="s">
        <v>366</v>
      </c>
      <c r="P10" s="62"/>
    </row>
    <row r="11" s="55" customFormat="1" spans="1:16">
      <c r="A11" s="11">
        <v>8</v>
      </c>
      <c r="B11" s="11">
        <v>4709</v>
      </c>
      <c r="C11" s="11" t="s">
        <v>362</v>
      </c>
      <c r="D11" s="11" t="s">
        <v>367</v>
      </c>
      <c r="E11" s="11" t="s">
        <v>62</v>
      </c>
      <c r="F11" s="11" t="s">
        <v>364</v>
      </c>
      <c r="G11" s="11" t="s">
        <v>365</v>
      </c>
      <c r="H11" s="57"/>
      <c r="I11" s="11">
        <v>2</v>
      </c>
      <c r="J11" s="11">
        <v>0</v>
      </c>
      <c r="K11" s="11">
        <v>0</v>
      </c>
      <c r="L11" s="11">
        <v>0</v>
      </c>
      <c r="M11" s="11">
        <v>0</v>
      </c>
      <c r="N11" s="61"/>
      <c r="O11" s="11" t="s">
        <v>366</v>
      </c>
      <c r="P11" s="62"/>
    </row>
    <row r="12" spans="1:15">
      <c r="A12" s="11">
        <v>9</v>
      </c>
      <c r="B12" s="11">
        <v>4715</v>
      </c>
      <c r="C12" s="11" t="s">
        <v>362</v>
      </c>
      <c r="D12" s="11" t="s">
        <v>367</v>
      </c>
      <c r="E12" s="11" t="s">
        <v>62</v>
      </c>
      <c r="F12" s="11" t="s">
        <v>364</v>
      </c>
      <c r="G12" s="11" t="s">
        <v>365</v>
      </c>
      <c r="H12" s="58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366</v>
      </c>
    </row>
    <row r="13" spans="1:15">
      <c r="A13" s="11">
        <v>10</v>
      </c>
      <c r="B13" s="11">
        <v>4714</v>
      </c>
      <c r="C13" s="11" t="s">
        <v>362</v>
      </c>
      <c r="D13" s="11" t="s">
        <v>367</v>
      </c>
      <c r="E13" s="11" t="s">
        <v>62</v>
      </c>
      <c r="F13" s="11" t="s">
        <v>364</v>
      </c>
      <c r="G13" s="11" t="s">
        <v>365</v>
      </c>
      <c r="H13" s="58"/>
      <c r="I13" s="11">
        <v>1</v>
      </c>
      <c r="J13" s="11">
        <v>0</v>
      </c>
      <c r="K13" s="11">
        <v>1</v>
      </c>
      <c r="L13" s="11">
        <v>0</v>
      </c>
      <c r="M13" s="11">
        <v>1</v>
      </c>
      <c r="N13" s="63"/>
      <c r="O13" s="11" t="s">
        <v>366</v>
      </c>
    </row>
    <row r="14" spans="1:15">
      <c r="A14" s="11">
        <v>11</v>
      </c>
      <c r="B14" s="11">
        <v>4716</v>
      </c>
      <c r="C14" s="11" t="s">
        <v>362</v>
      </c>
      <c r="D14" s="11" t="s">
        <v>367</v>
      </c>
      <c r="E14" s="11" t="s">
        <v>62</v>
      </c>
      <c r="F14" s="11" t="s">
        <v>364</v>
      </c>
      <c r="G14" s="11" t="s">
        <v>365</v>
      </c>
      <c r="H14" s="58"/>
      <c r="I14" s="11">
        <v>1</v>
      </c>
      <c r="J14" s="11">
        <v>0</v>
      </c>
      <c r="K14" s="11">
        <v>1</v>
      </c>
      <c r="L14" s="11">
        <v>0</v>
      </c>
      <c r="M14" s="11">
        <v>1</v>
      </c>
      <c r="N14" s="63"/>
      <c r="O14" s="11" t="s">
        <v>366</v>
      </c>
    </row>
    <row r="15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64"/>
      <c r="O15" s="12"/>
    </row>
    <row r="16" s="2" customFormat="1" ht="17.4" spans="1:15">
      <c r="A16" s="13" t="s">
        <v>368</v>
      </c>
      <c r="B16" s="14"/>
      <c r="C16" s="14"/>
      <c r="D16" s="15"/>
      <c r="E16" s="16"/>
      <c r="F16" s="31"/>
      <c r="G16" s="31"/>
      <c r="H16" s="31"/>
      <c r="I16" s="25"/>
      <c r="J16" s="13" t="s">
        <v>369</v>
      </c>
      <c r="K16" s="14"/>
      <c r="L16" s="14"/>
      <c r="M16" s="15"/>
      <c r="N16" s="65"/>
      <c r="O16" s="24"/>
    </row>
    <row r="17" ht="34" customHeight="1" spans="1:15">
      <c r="A17" s="20" t="s">
        <v>370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7"/>
  <sheetViews>
    <sheetView workbookViewId="0">
      <selection activeCell="G23" sqref="G23"/>
    </sheetView>
  </sheetViews>
  <sheetFormatPr defaultColWidth="9" defaultRowHeight="15.6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8.8" customWidth="1"/>
    <col min="12" max="13" width="10.6666666666667" customWidth="1"/>
  </cols>
  <sheetData>
    <row r="1" ht="28.2" spans="1:13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346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4" t="s">
        <v>372</v>
      </c>
      <c r="H2" s="4"/>
      <c r="I2" s="4" t="s">
        <v>373</v>
      </c>
      <c r="J2" s="4"/>
      <c r="K2" s="6" t="s">
        <v>374</v>
      </c>
      <c r="L2" s="52" t="s">
        <v>375</v>
      </c>
      <c r="M2" s="22" t="s">
        <v>376</v>
      </c>
    </row>
    <row r="3" s="1" customFormat="1" spans="1:13">
      <c r="A3" s="4"/>
      <c r="B3" s="7"/>
      <c r="C3" s="7"/>
      <c r="D3" s="7"/>
      <c r="E3" s="7"/>
      <c r="F3" s="7"/>
      <c r="G3" s="4" t="s">
        <v>377</v>
      </c>
      <c r="H3" s="4" t="s">
        <v>378</v>
      </c>
      <c r="I3" s="4" t="s">
        <v>377</v>
      </c>
      <c r="J3" s="4" t="s">
        <v>378</v>
      </c>
      <c r="K3" s="8"/>
      <c r="L3" s="53"/>
      <c r="M3" s="23"/>
    </row>
    <row r="4" spans="1:13">
      <c r="A4" s="9">
        <v>1</v>
      </c>
      <c r="B4" s="9" t="s">
        <v>364</v>
      </c>
      <c r="C4" s="11">
        <v>4717</v>
      </c>
      <c r="D4" s="11" t="s">
        <v>362</v>
      </c>
      <c r="E4" s="11" t="s">
        <v>363</v>
      </c>
      <c r="F4" s="11" t="s">
        <v>62</v>
      </c>
      <c r="G4" s="51">
        <v>-1</v>
      </c>
      <c r="H4" s="51">
        <v>0</v>
      </c>
      <c r="I4" s="51">
        <v>0</v>
      </c>
      <c r="J4" s="51">
        <v>0</v>
      </c>
      <c r="K4" s="9" t="s">
        <v>379</v>
      </c>
      <c r="L4" s="9" t="s">
        <v>366</v>
      </c>
      <c r="M4" s="9" t="s">
        <v>366</v>
      </c>
    </row>
    <row r="5" spans="1:13">
      <c r="A5" s="9">
        <v>2</v>
      </c>
      <c r="B5" s="9" t="s">
        <v>364</v>
      </c>
      <c r="C5" s="11">
        <v>4718</v>
      </c>
      <c r="D5" s="11" t="s">
        <v>362</v>
      </c>
      <c r="E5" s="11" t="s">
        <v>363</v>
      </c>
      <c r="F5" s="11" t="s">
        <v>62</v>
      </c>
      <c r="G5" s="51">
        <v>-1</v>
      </c>
      <c r="H5" s="51">
        <v>0</v>
      </c>
      <c r="I5" s="51">
        <v>0</v>
      </c>
      <c r="J5" s="51">
        <v>0</v>
      </c>
      <c r="K5" s="9" t="s">
        <v>379</v>
      </c>
      <c r="L5" s="9" t="s">
        <v>366</v>
      </c>
      <c r="M5" s="9" t="s">
        <v>366</v>
      </c>
    </row>
    <row r="6" spans="1:13">
      <c r="A6" s="9">
        <v>3</v>
      </c>
      <c r="B6" s="9" t="s">
        <v>364</v>
      </c>
      <c r="C6" s="11">
        <v>4719</v>
      </c>
      <c r="D6" s="11" t="s">
        <v>362</v>
      </c>
      <c r="E6" s="11" t="s">
        <v>363</v>
      </c>
      <c r="F6" s="11" t="s">
        <v>62</v>
      </c>
      <c r="G6" s="51">
        <v>-1</v>
      </c>
      <c r="H6" s="51">
        <v>0</v>
      </c>
      <c r="I6" s="51">
        <v>0</v>
      </c>
      <c r="J6" s="51">
        <v>0</v>
      </c>
      <c r="K6" s="9" t="s">
        <v>379</v>
      </c>
      <c r="L6" s="9" t="s">
        <v>366</v>
      </c>
      <c r="M6" s="9" t="s">
        <v>366</v>
      </c>
    </row>
    <row r="7" spans="1:13">
      <c r="A7" s="9">
        <v>4</v>
      </c>
      <c r="B7" s="9" t="s">
        <v>364</v>
      </c>
      <c r="C7" s="11">
        <v>4720</v>
      </c>
      <c r="D7" s="11" t="s">
        <v>362</v>
      </c>
      <c r="E7" s="11" t="s">
        <v>363</v>
      </c>
      <c r="F7" s="11" t="s">
        <v>62</v>
      </c>
      <c r="G7" s="51">
        <v>-1</v>
      </c>
      <c r="H7" s="51">
        <v>0</v>
      </c>
      <c r="I7" s="51">
        <v>0</v>
      </c>
      <c r="J7" s="51">
        <v>0</v>
      </c>
      <c r="K7" s="9" t="s">
        <v>379</v>
      </c>
      <c r="L7" s="9" t="s">
        <v>366</v>
      </c>
      <c r="M7" s="9" t="s">
        <v>366</v>
      </c>
    </row>
    <row r="8" spans="1:13">
      <c r="A8" s="9">
        <v>5</v>
      </c>
      <c r="B8" s="9" t="s">
        <v>364</v>
      </c>
      <c r="C8" s="11">
        <v>4707</v>
      </c>
      <c r="D8" s="11" t="s">
        <v>362</v>
      </c>
      <c r="E8" s="11" t="s">
        <v>367</v>
      </c>
      <c r="F8" s="11" t="s">
        <v>62</v>
      </c>
      <c r="G8" s="51">
        <v>-1</v>
      </c>
      <c r="H8" s="51">
        <v>0</v>
      </c>
      <c r="I8" s="51">
        <v>0</v>
      </c>
      <c r="J8" s="51">
        <v>0</v>
      </c>
      <c r="K8" s="9" t="s">
        <v>379</v>
      </c>
      <c r="L8" s="9" t="s">
        <v>366</v>
      </c>
      <c r="M8" s="9" t="s">
        <v>366</v>
      </c>
    </row>
    <row r="9" spans="1:13">
      <c r="A9" s="9">
        <v>6</v>
      </c>
      <c r="B9" s="9" t="s">
        <v>364</v>
      </c>
      <c r="C9" s="11">
        <v>4708</v>
      </c>
      <c r="D9" s="11" t="s">
        <v>362</v>
      </c>
      <c r="E9" s="11" t="s">
        <v>367</v>
      </c>
      <c r="F9" s="11" t="s">
        <v>62</v>
      </c>
      <c r="G9" s="51">
        <v>-1</v>
      </c>
      <c r="H9" s="51">
        <v>0</v>
      </c>
      <c r="I9" s="51">
        <v>0</v>
      </c>
      <c r="J9" s="51">
        <v>0</v>
      </c>
      <c r="K9" s="9" t="s">
        <v>379</v>
      </c>
      <c r="L9" s="9" t="s">
        <v>366</v>
      </c>
      <c r="M9" s="9" t="s">
        <v>366</v>
      </c>
    </row>
    <row r="10" spans="1:13">
      <c r="A10" s="9">
        <v>7</v>
      </c>
      <c r="B10" s="9" t="s">
        <v>364</v>
      </c>
      <c r="C10" s="11">
        <v>4710</v>
      </c>
      <c r="D10" s="11" t="s">
        <v>362</v>
      </c>
      <c r="E10" s="11" t="s">
        <v>367</v>
      </c>
      <c r="F10" s="11" t="s">
        <v>62</v>
      </c>
      <c r="G10" s="51">
        <v>-1</v>
      </c>
      <c r="H10" s="51">
        <v>0</v>
      </c>
      <c r="I10" s="51">
        <v>0</v>
      </c>
      <c r="J10" s="51">
        <v>0</v>
      </c>
      <c r="K10" s="9" t="s">
        <v>379</v>
      </c>
      <c r="L10" s="9" t="s">
        <v>366</v>
      </c>
      <c r="M10" s="9" t="s">
        <v>366</v>
      </c>
    </row>
    <row r="11" spans="1:13">
      <c r="A11" s="9">
        <v>8</v>
      </c>
      <c r="B11" s="9" t="s">
        <v>364</v>
      </c>
      <c r="C11" s="11">
        <v>4709</v>
      </c>
      <c r="D11" s="11" t="s">
        <v>362</v>
      </c>
      <c r="E11" s="11" t="s">
        <v>367</v>
      </c>
      <c r="F11" s="11" t="s">
        <v>62</v>
      </c>
      <c r="G11" s="51">
        <v>-1</v>
      </c>
      <c r="H11" s="51">
        <v>0</v>
      </c>
      <c r="I11" s="51">
        <v>0</v>
      </c>
      <c r="J11" s="51">
        <v>0</v>
      </c>
      <c r="K11" s="9" t="s">
        <v>379</v>
      </c>
      <c r="L11" s="9" t="s">
        <v>366</v>
      </c>
      <c r="M11" s="9" t="s">
        <v>366</v>
      </c>
    </row>
    <row r="12" spans="1:13">
      <c r="A12" s="9">
        <v>9</v>
      </c>
      <c r="B12" s="9" t="s">
        <v>364</v>
      </c>
      <c r="C12" s="11">
        <v>4715</v>
      </c>
      <c r="D12" s="11" t="s">
        <v>362</v>
      </c>
      <c r="E12" s="11" t="s">
        <v>367</v>
      </c>
      <c r="F12" s="11" t="s">
        <v>62</v>
      </c>
      <c r="G12" s="51">
        <v>-1</v>
      </c>
      <c r="H12" s="51">
        <v>0</v>
      </c>
      <c r="I12" s="51">
        <v>0</v>
      </c>
      <c r="J12" s="51">
        <v>0</v>
      </c>
      <c r="K12" s="9" t="s">
        <v>379</v>
      </c>
      <c r="L12" s="9" t="s">
        <v>366</v>
      </c>
      <c r="M12" s="9" t="s">
        <v>366</v>
      </c>
    </row>
    <row r="13" spans="1:13">
      <c r="A13" s="9">
        <v>10</v>
      </c>
      <c r="B13" s="9" t="s">
        <v>364</v>
      </c>
      <c r="C13" s="11">
        <v>4714</v>
      </c>
      <c r="D13" s="11" t="s">
        <v>362</v>
      </c>
      <c r="E13" s="11" t="s">
        <v>367</v>
      </c>
      <c r="F13" s="11" t="s">
        <v>62</v>
      </c>
      <c r="G13" s="51">
        <v>-1</v>
      </c>
      <c r="H13" s="51">
        <v>0</v>
      </c>
      <c r="I13" s="51">
        <v>0</v>
      </c>
      <c r="J13" s="51">
        <v>0</v>
      </c>
      <c r="K13" s="9" t="s">
        <v>379</v>
      </c>
      <c r="L13" s="9" t="s">
        <v>366</v>
      </c>
      <c r="M13" s="9" t="s">
        <v>366</v>
      </c>
    </row>
    <row r="14" spans="1:13">
      <c r="A14" s="9">
        <v>11</v>
      </c>
      <c r="B14" s="9" t="s">
        <v>364</v>
      </c>
      <c r="C14" s="11">
        <v>4716</v>
      </c>
      <c r="D14" s="11" t="s">
        <v>362</v>
      </c>
      <c r="E14" s="11" t="s">
        <v>367</v>
      </c>
      <c r="F14" s="11" t="s">
        <v>62</v>
      </c>
      <c r="G14" s="51">
        <v>-1</v>
      </c>
      <c r="H14" s="51">
        <v>0</v>
      </c>
      <c r="I14" s="51">
        <v>0</v>
      </c>
      <c r="J14" s="51">
        <v>0</v>
      </c>
      <c r="K14" s="9" t="s">
        <v>379</v>
      </c>
      <c r="L14" s="9" t="s">
        <v>366</v>
      </c>
      <c r="M14" s="9" t="s">
        <v>366</v>
      </c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="2" customFormat="1" ht="17.4" spans="1:13">
      <c r="A16" s="13" t="s">
        <v>368</v>
      </c>
      <c r="B16" s="14"/>
      <c r="C16" s="14"/>
      <c r="D16" s="14"/>
      <c r="E16" s="15"/>
      <c r="F16" s="16"/>
      <c r="G16" s="25"/>
      <c r="H16" s="13" t="s">
        <v>369</v>
      </c>
      <c r="I16" s="14"/>
      <c r="J16" s="14"/>
      <c r="K16" s="15"/>
      <c r="L16" s="54"/>
      <c r="M16" s="24"/>
    </row>
    <row r="17" ht="32" customHeight="1" spans="1:13">
      <c r="A17" s="20" t="s">
        <v>380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H17" sqref="H17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382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32" t="s">
        <v>383</v>
      </c>
      <c r="H2" s="33"/>
      <c r="I2" s="49"/>
      <c r="J2" s="32" t="s">
        <v>384</v>
      </c>
      <c r="K2" s="33"/>
      <c r="L2" s="49"/>
      <c r="M2" s="32" t="s">
        <v>385</v>
      </c>
      <c r="N2" s="33"/>
      <c r="O2" s="49"/>
      <c r="P2" s="32" t="s">
        <v>386</v>
      </c>
      <c r="Q2" s="33"/>
      <c r="R2" s="49"/>
      <c r="S2" s="33" t="s">
        <v>387</v>
      </c>
      <c r="T2" s="33"/>
      <c r="U2" s="49"/>
      <c r="V2" s="27" t="s">
        <v>388</v>
      </c>
      <c r="W2" s="27" t="s">
        <v>360</v>
      </c>
    </row>
    <row r="3" s="1" customFormat="1" spans="1:23">
      <c r="A3" s="7"/>
      <c r="B3" s="34"/>
      <c r="C3" s="34"/>
      <c r="D3" s="34"/>
      <c r="E3" s="34"/>
      <c r="F3" s="34"/>
      <c r="G3" s="4" t="s">
        <v>389</v>
      </c>
      <c r="H3" s="4" t="s">
        <v>68</v>
      </c>
      <c r="I3" s="4" t="s">
        <v>351</v>
      </c>
      <c r="J3" s="4" t="s">
        <v>389</v>
      </c>
      <c r="K3" s="4" t="s">
        <v>68</v>
      </c>
      <c r="L3" s="4" t="s">
        <v>351</v>
      </c>
      <c r="M3" s="4" t="s">
        <v>389</v>
      </c>
      <c r="N3" s="4" t="s">
        <v>68</v>
      </c>
      <c r="O3" s="4" t="s">
        <v>351</v>
      </c>
      <c r="P3" s="4" t="s">
        <v>389</v>
      </c>
      <c r="Q3" s="4" t="s">
        <v>68</v>
      </c>
      <c r="R3" s="4" t="s">
        <v>351</v>
      </c>
      <c r="S3" s="4" t="s">
        <v>389</v>
      </c>
      <c r="T3" s="4" t="s">
        <v>68</v>
      </c>
      <c r="U3" s="4" t="s">
        <v>351</v>
      </c>
      <c r="V3" s="50"/>
      <c r="W3" s="50"/>
    </row>
    <row r="4" spans="1:23">
      <c r="A4" s="35" t="s">
        <v>390</v>
      </c>
      <c r="B4" s="36" t="s">
        <v>391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9"/>
      <c r="B5" s="40"/>
      <c r="C5" s="41"/>
      <c r="D5" s="41"/>
      <c r="E5" s="41"/>
      <c r="F5" s="42"/>
      <c r="G5" s="32" t="s">
        <v>392</v>
      </c>
      <c r="H5" s="33"/>
      <c r="I5" s="49"/>
      <c r="J5" s="32" t="s">
        <v>393</v>
      </c>
      <c r="K5" s="33"/>
      <c r="L5" s="49"/>
      <c r="M5" s="32" t="s">
        <v>394</v>
      </c>
      <c r="N5" s="33"/>
      <c r="O5" s="49"/>
      <c r="P5" s="32" t="s">
        <v>395</v>
      </c>
      <c r="Q5" s="33"/>
      <c r="R5" s="49"/>
      <c r="S5" s="33" t="s">
        <v>396</v>
      </c>
      <c r="T5" s="33"/>
      <c r="U5" s="49"/>
      <c r="V5" s="10"/>
      <c r="W5" s="10"/>
    </row>
    <row r="6" spans="1:23">
      <c r="A6" s="39"/>
      <c r="B6" s="40"/>
      <c r="C6" s="41"/>
      <c r="D6" s="41"/>
      <c r="E6" s="41"/>
      <c r="F6" s="42"/>
      <c r="G6" s="4" t="s">
        <v>389</v>
      </c>
      <c r="H6" s="4" t="s">
        <v>68</v>
      </c>
      <c r="I6" s="4" t="s">
        <v>351</v>
      </c>
      <c r="J6" s="4" t="s">
        <v>389</v>
      </c>
      <c r="K6" s="4" t="s">
        <v>68</v>
      </c>
      <c r="L6" s="4" t="s">
        <v>351</v>
      </c>
      <c r="M6" s="4" t="s">
        <v>389</v>
      </c>
      <c r="N6" s="4" t="s">
        <v>68</v>
      </c>
      <c r="O6" s="4" t="s">
        <v>351</v>
      </c>
      <c r="P6" s="4" t="s">
        <v>389</v>
      </c>
      <c r="Q6" s="4" t="s">
        <v>68</v>
      </c>
      <c r="R6" s="4" t="s">
        <v>351</v>
      </c>
      <c r="S6" s="4" t="s">
        <v>389</v>
      </c>
      <c r="T6" s="4" t="s">
        <v>68</v>
      </c>
      <c r="U6" s="4" t="s">
        <v>351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7.4" spans="1:23">
      <c r="A11" s="13" t="s">
        <v>368</v>
      </c>
      <c r="B11" s="14"/>
      <c r="C11" s="14"/>
      <c r="D11" s="14"/>
      <c r="E11" s="15"/>
      <c r="F11" s="16"/>
      <c r="G11" s="25"/>
      <c r="H11" s="31"/>
      <c r="I11" s="31"/>
      <c r="J11" s="13" t="s">
        <v>369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397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I22" sqref="I22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399</v>
      </c>
      <c r="B2" s="27" t="s">
        <v>347</v>
      </c>
      <c r="C2" s="27" t="s">
        <v>348</v>
      </c>
      <c r="D2" s="27" t="s">
        <v>349</v>
      </c>
      <c r="E2" s="27" t="s">
        <v>350</v>
      </c>
      <c r="F2" s="27" t="s">
        <v>351</v>
      </c>
      <c r="G2" s="26" t="s">
        <v>400</v>
      </c>
      <c r="H2" s="26" t="s">
        <v>401</v>
      </c>
      <c r="I2" s="26" t="s">
        <v>402</v>
      </c>
      <c r="J2" s="26" t="s">
        <v>401</v>
      </c>
      <c r="K2" s="26" t="s">
        <v>403</v>
      </c>
      <c r="L2" s="26" t="s">
        <v>401</v>
      </c>
      <c r="M2" s="27" t="s">
        <v>388</v>
      </c>
      <c r="N2" s="27" t="s">
        <v>360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399</v>
      </c>
      <c r="B4" s="29" t="s">
        <v>404</v>
      </c>
      <c r="C4" s="29" t="s">
        <v>389</v>
      </c>
      <c r="D4" s="29" t="s">
        <v>349</v>
      </c>
      <c r="E4" s="27" t="s">
        <v>350</v>
      </c>
      <c r="F4" s="27" t="s">
        <v>351</v>
      </c>
      <c r="G4" s="26" t="s">
        <v>400</v>
      </c>
      <c r="H4" s="26" t="s">
        <v>401</v>
      </c>
      <c r="I4" s="26" t="s">
        <v>402</v>
      </c>
      <c r="J4" s="26" t="s">
        <v>401</v>
      </c>
      <c r="K4" s="26" t="s">
        <v>403</v>
      </c>
      <c r="L4" s="26" t="s">
        <v>401</v>
      </c>
      <c r="M4" s="27" t="s">
        <v>388</v>
      </c>
      <c r="N4" s="27" t="s">
        <v>360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405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4" spans="1:14">
      <c r="A11" s="13" t="s">
        <v>406</v>
      </c>
      <c r="B11" s="14"/>
      <c r="C11" s="14"/>
      <c r="D11" s="15"/>
      <c r="E11" s="16"/>
      <c r="F11" s="31"/>
      <c r="G11" s="25"/>
      <c r="H11" s="31"/>
      <c r="I11" s="13" t="s">
        <v>407</v>
      </c>
      <c r="J11" s="14"/>
      <c r="K11" s="14"/>
      <c r="L11" s="14"/>
      <c r="M11" s="14"/>
      <c r="N11" s="24"/>
    </row>
    <row r="12" ht="48" customHeight="1" spans="1:14">
      <c r="A12" s="20" t="s">
        <v>408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A16" sqref="A16:L16"/>
    </sheetView>
  </sheetViews>
  <sheetFormatPr defaultColWidth="9" defaultRowHeight="15.6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8.2" spans="1:10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382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4" t="s">
        <v>410</v>
      </c>
      <c r="H2" s="4" t="s">
        <v>411</v>
      </c>
      <c r="I2" s="4" t="s">
        <v>412</v>
      </c>
      <c r="J2" s="4" t="s">
        <v>413</v>
      </c>
      <c r="K2" s="5" t="s">
        <v>388</v>
      </c>
      <c r="L2" s="5" t="s">
        <v>360</v>
      </c>
    </row>
    <row r="3" spans="1:12">
      <c r="A3" s="9" t="s">
        <v>390</v>
      </c>
      <c r="B3" s="9" t="s">
        <v>364</v>
      </c>
      <c r="C3" s="11">
        <v>4717</v>
      </c>
      <c r="D3" s="11" t="s">
        <v>362</v>
      </c>
      <c r="E3" s="11" t="s">
        <v>363</v>
      </c>
      <c r="F3" s="11" t="s">
        <v>62</v>
      </c>
      <c r="G3" s="9" t="s">
        <v>414</v>
      </c>
      <c r="H3" s="9" t="s">
        <v>415</v>
      </c>
      <c r="I3" s="10" t="s">
        <v>416</v>
      </c>
      <c r="J3" s="10"/>
      <c r="K3" s="9" t="s">
        <v>365</v>
      </c>
      <c r="L3" s="9" t="s">
        <v>366</v>
      </c>
    </row>
    <row r="4" spans="1:12">
      <c r="A4" s="9" t="s">
        <v>417</v>
      </c>
      <c r="B4" s="9" t="s">
        <v>364</v>
      </c>
      <c r="C4" s="11">
        <v>4718</v>
      </c>
      <c r="D4" s="11" t="s">
        <v>362</v>
      </c>
      <c r="E4" s="11" t="s">
        <v>363</v>
      </c>
      <c r="F4" s="11" t="s">
        <v>62</v>
      </c>
      <c r="G4" s="9" t="s">
        <v>414</v>
      </c>
      <c r="H4" s="9" t="s">
        <v>415</v>
      </c>
      <c r="I4" s="10" t="s">
        <v>416</v>
      </c>
      <c r="J4" s="10"/>
      <c r="K4" s="9" t="s">
        <v>365</v>
      </c>
      <c r="L4" s="9" t="s">
        <v>366</v>
      </c>
    </row>
    <row r="5" spans="1:12">
      <c r="A5" s="9" t="s">
        <v>418</v>
      </c>
      <c r="B5" s="9" t="s">
        <v>364</v>
      </c>
      <c r="C5" s="11">
        <v>4719</v>
      </c>
      <c r="D5" s="11" t="s">
        <v>362</v>
      </c>
      <c r="E5" s="11" t="s">
        <v>363</v>
      </c>
      <c r="F5" s="11" t="s">
        <v>62</v>
      </c>
      <c r="G5" s="9" t="s">
        <v>414</v>
      </c>
      <c r="H5" s="9" t="s">
        <v>415</v>
      </c>
      <c r="I5" s="10" t="s">
        <v>416</v>
      </c>
      <c r="J5" s="10"/>
      <c r="K5" s="9" t="s">
        <v>365</v>
      </c>
      <c r="L5" s="9" t="s">
        <v>366</v>
      </c>
    </row>
    <row r="6" spans="1:12">
      <c r="A6" s="9" t="s">
        <v>419</v>
      </c>
      <c r="B6" s="9" t="s">
        <v>364</v>
      </c>
      <c r="C6" s="11">
        <v>4720</v>
      </c>
      <c r="D6" s="11" t="s">
        <v>362</v>
      </c>
      <c r="E6" s="11" t="s">
        <v>363</v>
      </c>
      <c r="F6" s="11" t="s">
        <v>62</v>
      </c>
      <c r="G6" s="9" t="s">
        <v>414</v>
      </c>
      <c r="H6" s="9" t="s">
        <v>415</v>
      </c>
      <c r="I6" s="10" t="s">
        <v>416</v>
      </c>
      <c r="J6" s="10"/>
      <c r="K6" s="9" t="s">
        <v>365</v>
      </c>
      <c r="L6" s="9" t="s">
        <v>366</v>
      </c>
    </row>
    <row r="7" spans="1:12">
      <c r="A7" s="9" t="s">
        <v>420</v>
      </c>
      <c r="B7" s="9" t="s">
        <v>364</v>
      </c>
      <c r="C7" s="11">
        <v>4707</v>
      </c>
      <c r="D7" s="11" t="s">
        <v>362</v>
      </c>
      <c r="E7" s="11" t="s">
        <v>367</v>
      </c>
      <c r="F7" s="11" t="s">
        <v>62</v>
      </c>
      <c r="G7" s="9" t="s">
        <v>414</v>
      </c>
      <c r="H7" s="9" t="s">
        <v>415</v>
      </c>
      <c r="I7" s="10" t="s">
        <v>416</v>
      </c>
      <c r="J7" s="10"/>
      <c r="K7" s="9" t="s">
        <v>365</v>
      </c>
      <c r="L7" s="9" t="s">
        <v>366</v>
      </c>
    </row>
    <row r="8" spans="1:12">
      <c r="A8" s="9"/>
      <c r="B8" s="9" t="s">
        <v>364</v>
      </c>
      <c r="C8" s="11">
        <v>4708</v>
      </c>
      <c r="D8" s="11" t="s">
        <v>362</v>
      </c>
      <c r="E8" s="11" t="s">
        <v>367</v>
      </c>
      <c r="F8" s="11" t="s">
        <v>62</v>
      </c>
      <c r="G8" s="9" t="s">
        <v>414</v>
      </c>
      <c r="H8" s="9" t="s">
        <v>415</v>
      </c>
      <c r="I8" s="10" t="s">
        <v>416</v>
      </c>
      <c r="J8" s="10"/>
      <c r="K8" s="9" t="s">
        <v>365</v>
      </c>
      <c r="L8" s="9" t="s">
        <v>366</v>
      </c>
    </row>
    <row r="9" spans="1:12">
      <c r="A9" s="9"/>
      <c r="B9" s="9" t="s">
        <v>364</v>
      </c>
      <c r="C9" s="11">
        <v>4710</v>
      </c>
      <c r="D9" s="11" t="s">
        <v>362</v>
      </c>
      <c r="E9" s="11" t="s">
        <v>367</v>
      </c>
      <c r="F9" s="11" t="s">
        <v>62</v>
      </c>
      <c r="G9" s="9" t="s">
        <v>414</v>
      </c>
      <c r="H9" s="9" t="s">
        <v>415</v>
      </c>
      <c r="I9" s="10" t="s">
        <v>416</v>
      </c>
      <c r="J9" s="10"/>
      <c r="K9" s="9" t="s">
        <v>365</v>
      </c>
      <c r="L9" s="9" t="s">
        <v>366</v>
      </c>
    </row>
    <row r="10" spans="1:12">
      <c r="A10" s="9"/>
      <c r="B10" s="9" t="s">
        <v>364</v>
      </c>
      <c r="C10" s="11">
        <v>4709</v>
      </c>
      <c r="D10" s="11" t="s">
        <v>362</v>
      </c>
      <c r="E10" s="11" t="s">
        <v>367</v>
      </c>
      <c r="F10" s="11" t="s">
        <v>62</v>
      </c>
      <c r="G10" s="9" t="s">
        <v>414</v>
      </c>
      <c r="H10" s="9" t="s">
        <v>415</v>
      </c>
      <c r="I10" s="10" t="s">
        <v>416</v>
      </c>
      <c r="J10" s="10"/>
      <c r="K10" s="9" t="s">
        <v>365</v>
      </c>
      <c r="L10" s="9" t="s">
        <v>366</v>
      </c>
    </row>
    <row r="11" spans="1:12">
      <c r="A11" s="9"/>
      <c r="B11" s="9" t="s">
        <v>364</v>
      </c>
      <c r="C11" s="11">
        <v>4715</v>
      </c>
      <c r="D11" s="11" t="s">
        <v>362</v>
      </c>
      <c r="E11" s="11" t="s">
        <v>367</v>
      </c>
      <c r="F11" s="11" t="s">
        <v>62</v>
      </c>
      <c r="G11" s="9" t="s">
        <v>414</v>
      </c>
      <c r="H11" s="9" t="s">
        <v>415</v>
      </c>
      <c r="I11" s="10" t="s">
        <v>416</v>
      </c>
      <c r="J11" s="10"/>
      <c r="K11" s="9" t="s">
        <v>365</v>
      </c>
      <c r="L11" s="9" t="s">
        <v>366</v>
      </c>
    </row>
    <row r="12" spans="1:12">
      <c r="A12" s="9"/>
      <c r="B12" s="9" t="s">
        <v>364</v>
      </c>
      <c r="C12" s="11">
        <v>4714</v>
      </c>
      <c r="D12" s="11" t="s">
        <v>362</v>
      </c>
      <c r="E12" s="11" t="s">
        <v>367</v>
      </c>
      <c r="F12" s="11" t="s">
        <v>62</v>
      </c>
      <c r="G12" s="9" t="s">
        <v>414</v>
      </c>
      <c r="H12" s="9" t="s">
        <v>415</v>
      </c>
      <c r="I12" s="10" t="s">
        <v>416</v>
      </c>
      <c r="J12" s="10"/>
      <c r="K12" s="9" t="s">
        <v>365</v>
      </c>
      <c r="L12" s="9" t="s">
        <v>366</v>
      </c>
    </row>
    <row r="13" spans="1:12">
      <c r="A13" s="9"/>
      <c r="B13" s="9" t="s">
        <v>364</v>
      </c>
      <c r="C13" s="11">
        <v>4716</v>
      </c>
      <c r="D13" s="11" t="s">
        <v>362</v>
      </c>
      <c r="E13" s="11" t="s">
        <v>367</v>
      </c>
      <c r="F13" s="11" t="s">
        <v>62</v>
      </c>
      <c r="G13" s="9" t="s">
        <v>414</v>
      </c>
      <c r="H13" s="9" t="s">
        <v>415</v>
      </c>
      <c r="I13" s="10" t="s">
        <v>416</v>
      </c>
      <c r="J13" s="10"/>
      <c r="K13" s="9" t="s">
        <v>365</v>
      </c>
      <c r="L13" s="9" t="s">
        <v>366</v>
      </c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7.4" spans="1:12">
      <c r="A15" s="13" t="s">
        <v>421</v>
      </c>
      <c r="B15" s="14"/>
      <c r="C15" s="14"/>
      <c r="D15" s="14"/>
      <c r="E15" s="15"/>
      <c r="F15" s="16"/>
      <c r="G15" s="25"/>
      <c r="H15" s="13" t="s">
        <v>369</v>
      </c>
      <c r="I15" s="14"/>
      <c r="J15" s="14"/>
      <c r="K15" s="14"/>
      <c r="L15" s="24"/>
    </row>
    <row r="16" ht="67" customHeight="1" spans="1:12">
      <c r="A16" s="20" t="s">
        <v>422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0"/>
  <sheetViews>
    <sheetView workbookViewId="0">
      <selection activeCell="G6" sqref="G6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423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346</v>
      </c>
      <c r="B2" s="5" t="s">
        <v>351</v>
      </c>
      <c r="C2" s="5" t="s">
        <v>389</v>
      </c>
      <c r="D2" s="5" t="s">
        <v>349</v>
      </c>
      <c r="E2" s="5" t="s">
        <v>350</v>
      </c>
      <c r="F2" s="4" t="s">
        <v>424</v>
      </c>
      <c r="G2" s="4" t="s">
        <v>373</v>
      </c>
      <c r="H2" s="6" t="s">
        <v>374</v>
      </c>
      <c r="I2" s="22" t="s">
        <v>376</v>
      </c>
    </row>
    <row r="3" s="1" customFormat="1" spans="1:9">
      <c r="A3" s="4"/>
      <c r="B3" s="7"/>
      <c r="C3" s="7"/>
      <c r="D3" s="7"/>
      <c r="E3" s="7"/>
      <c r="F3" s="4" t="s">
        <v>425</v>
      </c>
      <c r="G3" s="4" t="s">
        <v>377</v>
      </c>
      <c r="H3" s="8"/>
      <c r="I3" s="23"/>
    </row>
    <row r="4" spans="1:9">
      <c r="A4" s="9">
        <v>1</v>
      </c>
      <c r="B4" s="10" t="s">
        <v>426</v>
      </c>
      <c r="C4" s="10" t="s">
        <v>427</v>
      </c>
      <c r="D4" s="10" t="s">
        <v>363</v>
      </c>
      <c r="E4" s="11" t="s">
        <v>62</v>
      </c>
      <c r="F4" s="10">
        <v>-1.5</v>
      </c>
      <c r="G4" s="10">
        <v>-0.5</v>
      </c>
      <c r="H4" s="10">
        <v>2</v>
      </c>
      <c r="I4" s="9" t="s">
        <v>366</v>
      </c>
    </row>
    <row r="5" spans="1:9">
      <c r="A5" s="9">
        <v>2</v>
      </c>
      <c r="B5" s="10" t="s">
        <v>426</v>
      </c>
      <c r="C5" s="10" t="s">
        <v>427</v>
      </c>
      <c r="D5" s="10" t="s">
        <v>367</v>
      </c>
      <c r="E5" s="11" t="s">
        <v>62</v>
      </c>
      <c r="F5" s="10">
        <v>-1.8</v>
      </c>
      <c r="G5" s="10">
        <v>-0.5</v>
      </c>
      <c r="H5" s="10">
        <v>2.3</v>
      </c>
      <c r="I5" s="9" t="s">
        <v>366</v>
      </c>
    </row>
    <row r="6" spans="1:9">
      <c r="A6" s="9">
        <v>3</v>
      </c>
      <c r="B6" s="10" t="s">
        <v>426</v>
      </c>
      <c r="C6" s="10" t="s">
        <v>428</v>
      </c>
      <c r="D6" s="10" t="s">
        <v>363</v>
      </c>
      <c r="E6" s="11" t="s">
        <v>62</v>
      </c>
      <c r="F6" s="10">
        <v>-0.5</v>
      </c>
      <c r="G6" s="10">
        <v>-0.3</v>
      </c>
      <c r="H6" s="10">
        <v>0.8</v>
      </c>
      <c r="I6" s="9" t="s">
        <v>366</v>
      </c>
    </row>
    <row r="7" spans="1:9">
      <c r="A7" s="9">
        <v>4</v>
      </c>
      <c r="B7" s="10" t="s">
        <v>426</v>
      </c>
      <c r="C7" s="10" t="s">
        <v>428</v>
      </c>
      <c r="D7" s="10" t="s">
        <v>367</v>
      </c>
      <c r="E7" s="11" t="s">
        <v>62</v>
      </c>
      <c r="F7" s="10">
        <v>-0.8</v>
      </c>
      <c r="G7" s="10">
        <v>-0.3</v>
      </c>
      <c r="H7" s="10">
        <v>1.1</v>
      </c>
      <c r="I7" s="9" t="s">
        <v>366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="2" customFormat="1" ht="17.4" spans="1:9">
      <c r="A9" s="13" t="s">
        <v>368</v>
      </c>
      <c r="B9" s="14"/>
      <c r="C9" s="14"/>
      <c r="D9" s="15"/>
      <c r="E9" s="16"/>
      <c r="F9" s="17" t="s">
        <v>369</v>
      </c>
      <c r="G9" s="18"/>
      <c r="H9" s="19"/>
      <c r="I9" s="24"/>
    </row>
    <row r="10" ht="37" customHeight="1" spans="1:9">
      <c r="A10" s="20" t="s">
        <v>429</v>
      </c>
      <c r="B10" s="20"/>
      <c r="C10" s="21"/>
      <c r="D10" s="21"/>
      <c r="E10" s="21"/>
      <c r="F10" s="21"/>
      <c r="G10" s="21"/>
      <c r="H10" s="21"/>
      <c r="I10" s="2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G10" sqref="G10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7" t="s">
        <v>35</v>
      </c>
      <c r="C2" s="358"/>
      <c r="D2" s="358"/>
      <c r="E2" s="358"/>
      <c r="F2" s="358"/>
      <c r="G2" s="358"/>
      <c r="H2" s="358"/>
      <c r="I2" s="372"/>
    </row>
    <row r="3" ht="28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73"/>
    </row>
    <row r="4" ht="28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5" t="s">
        <v>41</v>
      </c>
      <c r="G4" s="365" t="s">
        <v>42</v>
      </c>
      <c r="H4" s="360" t="s">
        <v>41</v>
      </c>
      <c r="I4" s="374" t="s">
        <v>42</v>
      </c>
    </row>
    <row r="5" ht="28" customHeight="1" spans="2:9">
      <c r="B5" s="366" t="s">
        <v>43</v>
      </c>
      <c r="C5" s="12">
        <v>13</v>
      </c>
      <c r="D5" s="12">
        <v>0</v>
      </c>
      <c r="E5" s="12">
        <v>1</v>
      </c>
      <c r="F5" s="367">
        <v>0</v>
      </c>
      <c r="G5" s="367">
        <v>1</v>
      </c>
      <c r="H5" s="12">
        <v>1</v>
      </c>
      <c r="I5" s="375">
        <v>2</v>
      </c>
    </row>
    <row r="6" ht="28" customHeight="1" spans="2:9">
      <c r="B6" s="366" t="s">
        <v>44</v>
      </c>
      <c r="C6" s="12">
        <v>20</v>
      </c>
      <c r="D6" s="12">
        <v>0</v>
      </c>
      <c r="E6" s="12">
        <v>1</v>
      </c>
      <c r="F6" s="367">
        <v>1</v>
      </c>
      <c r="G6" s="367">
        <v>2</v>
      </c>
      <c r="H6" s="12">
        <v>2</v>
      </c>
      <c r="I6" s="375">
        <v>3</v>
      </c>
    </row>
    <row r="7" ht="28" customHeight="1" spans="2:9">
      <c r="B7" s="366" t="s">
        <v>45</v>
      </c>
      <c r="C7" s="12">
        <v>32</v>
      </c>
      <c r="D7" s="12">
        <v>0</v>
      </c>
      <c r="E7" s="12">
        <v>1</v>
      </c>
      <c r="F7" s="367">
        <v>2</v>
      </c>
      <c r="G7" s="367">
        <v>3</v>
      </c>
      <c r="H7" s="12">
        <v>3</v>
      </c>
      <c r="I7" s="375">
        <v>4</v>
      </c>
    </row>
    <row r="8" ht="28" customHeight="1" spans="2:9">
      <c r="B8" s="366" t="s">
        <v>46</v>
      </c>
      <c r="C8" s="12">
        <v>50</v>
      </c>
      <c r="D8" s="12">
        <v>1</v>
      </c>
      <c r="E8" s="12">
        <v>2</v>
      </c>
      <c r="F8" s="367">
        <v>3</v>
      </c>
      <c r="G8" s="367">
        <v>4</v>
      </c>
      <c r="H8" s="12">
        <v>5</v>
      </c>
      <c r="I8" s="375">
        <v>6</v>
      </c>
    </row>
    <row r="9" ht="28" customHeight="1" spans="2:9">
      <c r="B9" s="366" t="s">
        <v>47</v>
      </c>
      <c r="C9" s="12">
        <v>80</v>
      </c>
      <c r="D9" s="12">
        <v>2</v>
      </c>
      <c r="E9" s="12">
        <v>3</v>
      </c>
      <c r="F9" s="367">
        <v>5</v>
      </c>
      <c r="G9" s="367">
        <v>6</v>
      </c>
      <c r="H9" s="12">
        <v>7</v>
      </c>
      <c r="I9" s="375">
        <v>8</v>
      </c>
    </row>
    <row r="10" ht="28" customHeight="1" spans="2:9">
      <c r="B10" s="366" t="s">
        <v>48</v>
      </c>
      <c r="C10" s="12">
        <v>125</v>
      </c>
      <c r="D10" s="12">
        <v>3</v>
      </c>
      <c r="E10" s="12">
        <v>4</v>
      </c>
      <c r="F10" s="367">
        <v>7</v>
      </c>
      <c r="G10" s="367">
        <v>8</v>
      </c>
      <c r="H10" s="12">
        <v>10</v>
      </c>
      <c r="I10" s="375">
        <v>11</v>
      </c>
    </row>
    <row r="11" ht="28" customHeight="1" spans="2:9">
      <c r="B11" s="366" t="s">
        <v>49</v>
      </c>
      <c r="C11" s="12">
        <v>200</v>
      </c>
      <c r="D11" s="12">
        <v>5</v>
      </c>
      <c r="E11" s="12">
        <v>6</v>
      </c>
      <c r="F11" s="367">
        <v>10</v>
      </c>
      <c r="G11" s="367">
        <v>11</v>
      </c>
      <c r="H11" s="12">
        <v>14</v>
      </c>
      <c r="I11" s="375">
        <v>15</v>
      </c>
    </row>
    <row r="12" ht="28" customHeight="1" spans="2:9">
      <c r="B12" s="368" t="s">
        <v>50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7"/>
  <sheetViews>
    <sheetView zoomScale="125" zoomScaleNormal="125" topLeftCell="A4" workbookViewId="0">
      <selection activeCell="B25" sqref="B25"/>
    </sheetView>
  </sheetViews>
  <sheetFormatPr defaultColWidth="10.3333333333333" defaultRowHeight="16.5" customHeight="1"/>
  <cols>
    <col min="1" max="1" width="11.0833333333333" style="169" customWidth="1"/>
    <col min="2" max="2" width="10.3333333333333" style="169"/>
    <col min="3" max="3" width="12.1" style="169" customWidth="1"/>
    <col min="4" max="6" width="10.3333333333333" style="169"/>
    <col min="7" max="7" width="20.075" style="169" customWidth="1"/>
    <col min="8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.15" spans="1:1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6.35" spans="1:11">
      <c r="A2" s="171" t="s">
        <v>53</v>
      </c>
      <c r="B2" s="94" t="s">
        <v>54</v>
      </c>
      <c r="C2" s="94"/>
      <c r="D2" s="172" t="s">
        <v>55</v>
      </c>
      <c r="E2" s="172"/>
      <c r="F2" s="94" t="s">
        <v>56</v>
      </c>
      <c r="G2" s="94"/>
      <c r="H2" s="173" t="s">
        <v>57</v>
      </c>
      <c r="I2" s="250" t="s">
        <v>56</v>
      </c>
      <c r="J2" s="250"/>
      <c r="K2" s="251"/>
    </row>
    <row r="3" ht="18" customHeight="1" spans="1:11">
      <c r="A3" s="174" t="s">
        <v>58</v>
      </c>
      <c r="B3" s="175"/>
      <c r="C3" s="176"/>
      <c r="D3" s="177" t="s">
        <v>59</v>
      </c>
      <c r="E3" s="178"/>
      <c r="F3" s="178"/>
      <c r="G3" s="179"/>
      <c r="H3" s="177" t="s">
        <v>60</v>
      </c>
      <c r="I3" s="178"/>
      <c r="J3" s="178"/>
      <c r="K3" s="179"/>
    </row>
    <row r="4" ht="60" customHeight="1" spans="1:11">
      <c r="A4" s="180" t="s">
        <v>61</v>
      </c>
      <c r="B4" s="181" t="s">
        <v>62</v>
      </c>
      <c r="C4" s="182"/>
      <c r="D4" s="180" t="s">
        <v>63</v>
      </c>
      <c r="E4" s="183"/>
      <c r="F4" s="184" t="s">
        <v>64</v>
      </c>
      <c r="G4" s="185"/>
      <c r="H4" s="180" t="s">
        <v>65</v>
      </c>
      <c r="I4" s="183"/>
      <c r="J4" s="206" t="s">
        <v>66</v>
      </c>
      <c r="K4" s="252" t="s">
        <v>67</v>
      </c>
    </row>
    <row r="5" ht="15.6" spans="1:11">
      <c r="A5" s="186" t="s">
        <v>68</v>
      </c>
      <c r="B5" s="181" t="s">
        <v>69</v>
      </c>
      <c r="C5" s="182"/>
      <c r="D5" s="180" t="s">
        <v>70</v>
      </c>
      <c r="E5" s="183"/>
      <c r="F5" s="286">
        <v>45752</v>
      </c>
      <c r="G5" s="287"/>
      <c r="H5" s="180" t="s">
        <v>71</v>
      </c>
      <c r="I5" s="183"/>
      <c r="J5" s="206" t="s">
        <v>66</v>
      </c>
      <c r="K5" s="252" t="s">
        <v>67</v>
      </c>
    </row>
    <row r="6" ht="15.6" spans="1:11">
      <c r="A6" s="180" t="s">
        <v>72</v>
      </c>
      <c r="B6" s="181">
        <v>2</v>
      </c>
      <c r="C6" s="182">
        <v>6</v>
      </c>
      <c r="D6" s="186" t="s">
        <v>73</v>
      </c>
      <c r="E6" s="208"/>
      <c r="F6" s="286">
        <v>45838</v>
      </c>
      <c r="G6" s="287"/>
      <c r="H6" s="180" t="s">
        <v>74</v>
      </c>
      <c r="I6" s="183"/>
      <c r="J6" s="206" t="s">
        <v>66</v>
      </c>
      <c r="K6" s="252" t="s">
        <v>67</v>
      </c>
    </row>
    <row r="7" ht="15.6" spans="1:11">
      <c r="A7" s="180" t="s">
        <v>75</v>
      </c>
      <c r="B7" s="189">
        <v>6873</v>
      </c>
      <c r="C7" s="190"/>
      <c r="D7" s="186" t="s">
        <v>76</v>
      </c>
      <c r="E7" s="207"/>
      <c r="F7" s="286">
        <v>45853</v>
      </c>
      <c r="G7" s="287"/>
      <c r="H7" s="180" t="s">
        <v>77</v>
      </c>
      <c r="I7" s="183"/>
      <c r="J7" s="206" t="s">
        <v>66</v>
      </c>
      <c r="K7" s="252" t="s">
        <v>67</v>
      </c>
    </row>
    <row r="8" ht="66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>
        <v>45905</v>
      </c>
      <c r="G8" s="198"/>
      <c r="H8" s="195" t="s">
        <v>81</v>
      </c>
      <c r="I8" s="196"/>
      <c r="J8" s="215" t="s">
        <v>66</v>
      </c>
      <c r="K8" s="259" t="s">
        <v>67</v>
      </c>
    </row>
    <row r="9" ht="16.35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7"/>
    </row>
    <row r="10" ht="16.35" spans="1:11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8"/>
    </row>
    <row r="11" ht="15.6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39" t="s">
        <v>86</v>
      </c>
    </row>
    <row r="12" ht="15.6" spans="1:11">
      <c r="A12" s="186" t="s">
        <v>90</v>
      </c>
      <c r="B12" s="205" t="s">
        <v>85</v>
      </c>
      <c r="C12" s="206" t="s">
        <v>86</v>
      </c>
      <c r="D12" s="207"/>
      <c r="E12" s="208" t="s">
        <v>91</v>
      </c>
      <c r="F12" s="205" t="s">
        <v>85</v>
      </c>
      <c r="G12" s="206" t="s">
        <v>86</v>
      </c>
      <c r="H12" s="206" t="s">
        <v>88</v>
      </c>
      <c r="I12" s="208" t="s">
        <v>92</v>
      </c>
      <c r="J12" s="205" t="s">
        <v>85</v>
      </c>
      <c r="K12" s="252" t="s">
        <v>86</v>
      </c>
    </row>
    <row r="13" ht="15.6" spans="1:11">
      <c r="A13" s="186" t="s">
        <v>93</v>
      </c>
      <c r="B13" s="205" t="s">
        <v>85</v>
      </c>
      <c r="C13" s="206" t="s">
        <v>86</v>
      </c>
      <c r="D13" s="207"/>
      <c r="E13" s="208" t="s">
        <v>94</v>
      </c>
      <c r="F13" s="206" t="s">
        <v>95</v>
      </c>
      <c r="G13" s="206" t="s">
        <v>96</v>
      </c>
      <c r="H13" s="206" t="s">
        <v>88</v>
      </c>
      <c r="I13" s="208" t="s">
        <v>97</v>
      </c>
      <c r="J13" s="205" t="s">
        <v>85</v>
      </c>
      <c r="K13" s="252" t="s">
        <v>86</v>
      </c>
    </row>
    <row r="14" ht="16.3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54"/>
    </row>
    <row r="15" ht="16.35" spans="1:11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8"/>
    </row>
    <row r="16" ht="15.6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39" t="s">
        <v>96</v>
      </c>
    </row>
    <row r="17" customHeight="1" spans="1:22">
      <c r="A17" s="188" t="s">
        <v>103</v>
      </c>
      <c r="B17" s="206" t="s">
        <v>95</v>
      </c>
      <c r="C17" s="206" t="s">
        <v>96</v>
      </c>
      <c r="D17" s="181"/>
      <c r="E17" s="227" t="s">
        <v>104</v>
      </c>
      <c r="F17" s="206" t="s">
        <v>95</v>
      </c>
      <c r="G17" s="206" t="s">
        <v>96</v>
      </c>
      <c r="H17" s="301"/>
      <c r="I17" s="227" t="s">
        <v>105</v>
      </c>
      <c r="J17" s="206" t="s">
        <v>95</v>
      </c>
      <c r="K17" s="252" t="s">
        <v>96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41"/>
    </row>
    <row r="19" s="284" customFormat="1" ht="18" customHeight="1" spans="1:1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8"/>
    </row>
    <row r="20" customHeight="1" spans="1:1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42"/>
    </row>
    <row r="21" ht="21.75" customHeight="1" spans="1:11">
      <c r="A21" s="306" t="s">
        <v>109</v>
      </c>
      <c r="B21" s="307" t="s">
        <v>110</v>
      </c>
      <c r="C21" s="307" t="s">
        <v>111</v>
      </c>
      <c r="D21" s="307" t="s">
        <v>112</v>
      </c>
      <c r="E21" s="307" t="s">
        <v>113</v>
      </c>
      <c r="F21" s="307" t="s">
        <v>114</v>
      </c>
      <c r="G21" s="307" t="s">
        <v>115</v>
      </c>
      <c r="H21" s="227"/>
      <c r="I21" s="227"/>
      <c r="J21" s="227"/>
      <c r="K21" s="258" t="s">
        <v>116</v>
      </c>
    </row>
    <row r="22" customHeight="1" spans="1:11">
      <c r="A22" s="308" t="s">
        <v>117</v>
      </c>
      <c r="B22" s="187">
        <v>0</v>
      </c>
      <c r="C22" s="309">
        <v>1</v>
      </c>
      <c r="D22" s="309">
        <v>1</v>
      </c>
      <c r="E22" s="309">
        <v>0.53</v>
      </c>
      <c r="F22" s="309">
        <v>0</v>
      </c>
      <c r="G22" s="309">
        <v>0</v>
      </c>
      <c r="H22" s="187"/>
      <c r="I22" s="187"/>
      <c r="J22" s="187"/>
      <c r="K22" s="343" t="s">
        <v>118</v>
      </c>
    </row>
    <row r="23" customHeight="1" spans="1:11">
      <c r="A23" s="310" t="s">
        <v>119</v>
      </c>
      <c r="B23" s="309">
        <v>1</v>
      </c>
      <c r="C23" s="309">
        <v>0.4</v>
      </c>
      <c r="D23" s="309">
        <v>1</v>
      </c>
      <c r="E23" s="309">
        <v>1</v>
      </c>
      <c r="F23" s="309">
        <v>1</v>
      </c>
      <c r="G23" s="309">
        <v>1</v>
      </c>
      <c r="H23" s="187"/>
      <c r="I23" s="187"/>
      <c r="J23" s="187"/>
      <c r="K23" s="343" t="s">
        <v>118</v>
      </c>
    </row>
    <row r="24" customHeight="1" spans="1:11">
      <c r="A24" s="311"/>
      <c r="B24" s="312"/>
      <c r="C24" s="312"/>
      <c r="D24" s="312"/>
      <c r="E24" s="312"/>
      <c r="F24" s="312"/>
      <c r="G24" s="312"/>
      <c r="H24" s="187"/>
      <c r="I24" s="187"/>
      <c r="J24" s="187"/>
      <c r="K24" s="344"/>
    </row>
    <row r="25" customHeight="1" spans="1:11">
      <c r="A25" s="311"/>
      <c r="B25" s="312"/>
      <c r="C25" s="312"/>
      <c r="D25" s="312"/>
      <c r="E25" s="312"/>
      <c r="F25" s="312"/>
      <c r="G25" s="312"/>
      <c r="H25" s="187"/>
      <c r="I25" s="187"/>
      <c r="J25" s="187"/>
      <c r="K25" s="344"/>
    </row>
    <row r="26" customHeight="1" spans="1:11">
      <c r="A26" s="313"/>
      <c r="B26" s="187"/>
      <c r="C26" s="187"/>
      <c r="D26" s="187"/>
      <c r="E26" s="187"/>
      <c r="F26" s="187"/>
      <c r="G26" s="187"/>
      <c r="H26" s="187"/>
      <c r="I26" s="187"/>
      <c r="J26" s="187"/>
      <c r="K26" s="345"/>
    </row>
    <row r="27" customHeight="1" spans="1:11">
      <c r="A27" s="191"/>
      <c r="B27" s="187"/>
      <c r="C27" s="187"/>
      <c r="D27" s="187"/>
      <c r="E27" s="187"/>
      <c r="F27" s="187"/>
      <c r="G27" s="187"/>
      <c r="H27" s="187"/>
      <c r="I27" s="187"/>
      <c r="J27" s="187"/>
      <c r="K27" s="345"/>
    </row>
    <row r="28" customHeight="1" spans="1:11">
      <c r="A28" s="191"/>
      <c r="B28" s="187"/>
      <c r="C28" s="187"/>
      <c r="D28" s="187"/>
      <c r="E28" s="187"/>
      <c r="F28" s="187"/>
      <c r="G28" s="187"/>
      <c r="H28" s="187"/>
      <c r="I28" s="187"/>
      <c r="J28" s="187"/>
      <c r="K28" s="345"/>
    </row>
    <row r="29" ht="18" customHeight="1" spans="1:11">
      <c r="A29" s="314" t="s">
        <v>120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ht="18.75" customHeight="1" spans="1:11">
      <c r="A30" s="316" t="s">
        <v>121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ht="18" customHeight="1" spans="1:11">
      <c r="A32" s="314" t="s">
        <v>122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ht="15.6" spans="1:11">
      <c r="A33" s="320" t="s">
        <v>123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ht="16.35" spans="1:11">
      <c r="A34" s="105" t="s">
        <v>124</v>
      </c>
      <c r="B34" s="106"/>
      <c r="C34" s="206" t="s">
        <v>66</v>
      </c>
      <c r="D34" s="206" t="s">
        <v>67</v>
      </c>
      <c r="E34" s="322" t="s">
        <v>125</v>
      </c>
      <c r="F34" s="323"/>
      <c r="G34" s="323"/>
      <c r="H34" s="323"/>
      <c r="I34" s="323"/>
      <c r="J34" s="323"/>
      <c r="K34" s="350"/>
    </row>
    <row r="35" ht="16.35" spans="1:11">
      <c r="A35" s="324" t="s">
        <v>126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5.6" spans="1:11">
      <c r="A36" s="325" t="s">
        <v>127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ht="15.6" spans="1:11">
      <c r="A37" s="325" t="s">
        <v>128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51"/>
    </row>
    <row r="38" ht="15.6" spans="1:11">
      <c r="A38" s="325" t="s">
        <v>129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51"/>
    </row>
    <row r="39" ht="15.6" spans="1:11">
      <c r="A39" s="325" t="s">
        <v>130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51"/>
    </row>
    <row r="40" ht="15.6" spans="1:11">
      <c r="A40" s="325" t="s">
        <v>131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51"/>
    </row>
    <row r="41" ht="15.6" spans="1:11">
      <c r="A41" s="325" t="s">
        <v>132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51"/>
    </row>
    <row r="42" ht="15.6" spans="1:11">
      <c r="A42" s="325" t="s">
        <v>133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51"/>
    </row>
    <row r="43" ht="15.6" spans="1:11">
      <c r="A43" s="325" t="s">
        <v>134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51"/>
    </row>
    <row r="44" ht="15.6" spans="1:11">
      <c r="A44" s="325" t="s">
        <v>135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51"/>
    </row>
    <row r="45" ht="15.6" spans="1:11">
      <c r="A45" s="325" t="s">
        <v>136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1"/>
    </row>
    <row r="46" ht="15.6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7"/>
    </row>
    <row r="47" ht="16.35" spans="1:11">
      <c r="A47" s="229" t="s">
        <v>137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65"/>
    </row>
    <row r="48" ht="16.35" spans="1:11">
      <c r="A48" s="290" t="s">
        <v>138</v>
      </c>
      <c r="B48" s="291"/>
      <c r="C48" s="291"/>
      <c r="D48" s="291"/>
      <c r="E48" s="291"/>
      <c r="F48" s="291"/>
      <c r="G48" s="291"/>
      <c r="H48" s="291"/>
      <c r="I48" s="291"/>
      <c r="J48" s="291"/>
      <c r="K48" s="338"/>
    </row>
    <row r="49" ht="15.6" spans="1:11">
      <c r="A49" s="297" t="s">
        <v>139</v>
      </c>
      <c r="B49" s="294" t="s">
        <v>95</v>
      </c>
      <c r="C49" s="294" t="s">
        <v>96</v>
      </c>
      <c r="D49" s="294" t="s">
        <v>88</v>
      </c>
      <c r="E49" s="299" t="s">
        <v>140</v>
      </c>
      <c r="F49" s="294" t="s">
        <v>95</v>
      </c>
      <c r="G49" s="294" t="s">
        <v>96</v>
      </c>
      <c r="H49" s="294" t="s">
        <v>88</v>
      </c>
      <c r="I49" s="299" t="s">
        <v>141</v>
      </c>
      <c r="J49" s="294" t="s">
        <v>95</v>
      </c>
      <c r="K49" s="339" t="s">
        <v>96</v>
      </c>
    </row>
    <row r="50" ht="15.6" spans="1:11">
      <c r="A50" s="188" t="s">
        <v>87</v>
      </c>
      <c r="B50" s="206" t="s">
        <v>95</v>
      </c>
      <c r="C50" s="206" t="s">
        <v>96</v>
      </c>
      <c r="D50" s="206" t="s">
        <v>88</v>
      </c>
      <c r="E50" s="227" t="s">
        <v>94</v>
      </c>
      <c r="F50" s="206" t="s">
        <v>95</v>
      </c>
      <c r="G50" s="206" t="s">
        <v>96</v>
      </c>
      <c r="H50" s="206" t="s">
        <v>88</v>
      </c>
      <c r="I50" s="227" t="s">
        <v>105</v>
      </c>
      <c r="J50" s="206" t="s">
        <v>95</v>
      </c>
      <c r="K50" s="252" t="s">
        <v>96</v>
      </c>
    </row>
    <row r="51" ht="16.35" spans="1:11">
      <c r="A51" s="195" t="s">
        <v>142</v>
      </c>
      <c r="B51" s="196"/>
      <c r="C51" s="196"/>
      <c r="D51" s="196"/>
      <c r="E51" s="196"/>
      <c r="F51" s="196"/>
      <c r="G51" s="196"/>
      <c r="H51" s="196"/>
      <c r="I51" s="196"/>
      <c r="J51" s="196"/>
      <c r="K51" s="254"/>
    </row>
    <row r="52" ht="16.35" spans="1:11">
      <c r="A52" s="324" t="s">
        <v>143</v>
      </c>
      <c r="B52" s="324"/>
      <c r="C52" s="324"/>
      <c r="D52" s="324"/>
      <c r="E52" s="324"/>
      <c r="F52" s="324"/>
      <c r="G52" s="324"/>
      <c r="H52" s="324"/>
      <c r="I52" s="324"/>
      <c r="J52" s="324"/>
      <c r="K52" s="324"/>
    </row>
    <row r="53" ht="16.35" spans="1:11">
      <c r="A53" s="325" t="s">
        <v>144</v>
      </c>
      <c r="B53" s="326"/>
      <c r="C53" s="326"/>
      <c r="D53" s="326"/>
      <c r="E53" s="326"/>
      <c r="F53" s="326"/>
      <c r="G53" s="326"/>
      <c r="H53" s="326"/>
      <c r="I53" s="326"/>
      <c r="J53" s="326"/>
      <c r="K53" s="351"/>
    </row>
    <row r="54" ht="16.35" spans="1:11">
      <c r="A54" s="327" t="s">
        <v>145</v>
      </c>
      <c r="B54" s="239" t="s">
        <v>146</v>
      </c>
      <c r="C54" s="239"/>
      <c r="D54" s="328" t="s">
        <v>147</v>
      </c>
      <c r="E54" s="329" t="s">
        <v>148</v>
      </c>
      <c r="F54" s="330" t="s">
        <v>149</v>
      </c>
      <c r="G54" s="331">
        <v>45757</v>
      </c>
      <c r="H54" s="332" t="s">
        <v>150</v>
      </c>
      <c r="I54" s="352"/>
      <c r="J54" s="353"/>
      <c r="K54" s="354"/>
    </row>
    <row r="55" ht="16.35" spans="1:11">
      <c r="A55" s="324" t="s">
        <v>151</v>
      </c>
      <c r="B55" s="324"/>
      <c r="C55" s="324"/>
      <c r="D55" s="324"/>
      <c r="E55" s="324"/>
      <c r="F55" s="324"/>
      <c r="G55" s="324"/>
      <c r="H55" s="324"/>
      <c r="I55" s="324"/>
      <c r="J55" s="324"/>
      <c r="K55" s="324"/>
    </row>
    <row r="56" ht="16.35" spans="1:11">
      <c r="A56" s="333"/>
      <c r="B56" s="334"/>
      <c r="C56" s="334"/>
      <c r="D56" s="334"/>
      <c r="E56" s="334"/>
      <c r="F56" s="334"/>
      <c r="G56" s="334"/>
      <c r="H56" s="334"/>
      <c r="I56" s="334"/>
      <c r="J56" s="334"/>
      <c r="K56" s="355"/>
    </row>
    <row r="57" ht="16.35" spans="1:11">
      <c r="A57" s="327" t="s">
        <v>145</v>
      </c>
      <c r="B57" s="335"/>
      <c r="C57" s="335"/>
      <c r="D57" s="328" t="s">
        <v>147</v>
      </c>
      <c r="E57" s="336"/>
      <c r="F57" s="330" t="s">
        <v>152</v>
      </c>
      <c r="G57" s="331"/>
      <c r="H57" s="332" t="s">
        <v>150</v>
      </c>
      <c r="I57" s="352"/>
      <c r="J57" s="97"/>
      <c r="K57" s="356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163195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150495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workbookViewId="0">
      <selection activeCell="J11" sqref="J11"/>
    </sheetView>
  </sheetViews>
  <sheetFormatPr defaultColWidth="9" defaultRowHeight="26" customHeight="1"/>
  <cols>
    <col min="1" max="1" width="17.166666666666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85" t="s">
        <v>61</v>
      </c>
      <c r="B2" s="71" t="str">
        <f>首期!B4</f>
        <v>TADDAN91551</v>
      </c>
      <c r="C2" s="71"/>
      <c r="D2" s="72" t="s">
        <v>68</v>
      </c>
      <c r="E2" s="71" t="str">
        <f>首期!B5</f>
        <v>男式羽绒服</v>
      </c>
      <c r="F2" s="71"/>
      <c r="G2" s="71"/>
      <c r="H2" s="275"/>
      <c r="I2" s="276" t="s">
        <v>57</v>
      </c>
      <c r="J2" s="71" t="str">
        <f>首期!I2</f>
        <v>青岛锦瑞麟服装有限公司</v>
      </c>
      <c r="K2" s="71"/>
      <c r="L2" s="71"/>
      <c r="M2" s="71"/>
      <c r="N2" s="71"/>
    </row>
    <row r="3" ht="19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275"/>
      <c r="I3" s="277" t="s">
        <v>156</v>
      </c>
      <c r="J3" s="277"/>
      <c r="K3" s="277"/>
      <c r="L3" s="277"/>
      <c r="M3" s="277"/>
      <c r="N3" s="277"/>
    </row>
    <row r="4" ht="19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275"/>
      <c r="I4" s="278" t="s">
        <v>163</v>
      </c>
      <c r="J4" s="279"/>
      <c r="K4" s="280"/>
      <c r="L4" s="281"/>
      <c r="M4" s="281"/>
      <c r="N4" s="281"/>
    </row>
    <row r="5" ht="19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275"/>
      <c r="I5" s="167" t="s">
        <v>170</v>
      </c>
      <c r="J5" s="167" t="s">
        <v>171</v>
      </c>
      <c r="K5" s="282"/>
      <c r="L5" s="282"/>
      <c r="M5" s="282"/>
      <c r="N5" s="282"/>
    </row>
    <row r="6" ht="19.5" customHeight="1" spans="1:14">
      <c r="A6" s="77" t="s">
        <v>172</v>
      </c>
      <c r="B6" s="78">
        <f t="shared" ref="B6:B8" si="0">C6-1</f>
        <v>72</v>
      </c>
      <c r="C6" s="78">
        <f t="shared" ref="C6:C8" si="1">D6-2</f>
        <v>73</v>
      </c>
      <c r="D6" s="79">
        <v>75</v>
      </c>
      <c r="E6" s="78">
        <f t="shared" ref="E6:E8" si="2">D6+2</f>
        <v>77</v>
      </c>
      <c r="F6" s="78">
        <f t="shared" ref="F6:F8" si="3">E6+2</f>
        <v>79</v>
      </c>
      <c r="G6" s="78">
        <f t="shared" ref="G6:G8" si="4">F6+1</f>
        <v>80</v>
      </c>
      <c r="H6" s="275"/>
      <c r="I6" s="86" t="s">
        <v>173</v>
      </c>
      <c r="J6" s="86" t="s">
        <v>174</v>
      </c>
      <c r="K6" s="282"/>
      <c r="L6" s="282"/>
      <c r="M6" s="282"/>
      <c r="N6" s="282"/>
    </row>
    <row r="7" ht="19.5" customHeight="1" spans="1:14">
      <c r="A7" s="77" t="s">
        <v>175</v>
      </c>
      <c r="B7" s="78">
        <f t="shared" si="0"/>
        <v>74</v>
      </c>
      <c r="C7" s="78">
        <f t="shared" si="1"/>
        <v>75</v>
      </c>
      <c r="D7" s="79">
        <v>77</v>
      </c>
      <c r="E7" s="78">
        <f t="shared" si="2"/>
        <v>79</v>
      </c>
      <c r="F7" s="78">
        <f t="shared" si="3"/>
        <v>81</v>
      </c>
      <c r="G7" s="78">
        <f t="shared" si="4"/>
        <v>82</v>
      </c>
      <c r="H7" s="275"/>
      <c r="I7" s="86" t="s">
        <v>173</v>
      </c>
      <c r="J7" s="86" t="s">
        <v>174</v>
      </c>
      <c r="K7" s="282"/>
      <c r="L7" s="282"/>
      <c r="M7" s="282"/>
      <c r="N7" s="282"/>
    </row>
    <row r="8" ht="19.5" customHeight="1" spans="1:14">
      <c r="A8" s="77" t="s">
        <v>176</v>
      </c>
      <c r="B8" s="78">
        <f t="shared" si="0"/>
        <v>74</v>
      </c>
      <c r="C8" s="78">
        <f t="shared" si="1"/>
        <v>75</v>
      </c>
      <c r="D8" s="79">
        <v>77</v>
      </c>
      <c r="E8" s="78">
        <f t="shared" si="2"/>
        <v>79</v>
      </c>
      <c r="F8" s="78">
        <f t="shared" si="3"/>
        <v>81</v>
      </c>
      <c r="G8" s="78">
        <f t="shared" si="4"/>
        <v>82</v>
      </c>
      <c r="H8" s="275"/>
      <c r="I8" s="86" t="s">
        <v>173</v>
      </c>
      <c r="J8" s="86" t="s">
        <v>173</v>
      </c>
      <c r="K8" s="282"/>
      <c r="L8" s="282"/>
      <c r="M8" s="282"/>
      <c r="N8" s="282"/>
    </row>
    <row r="9" ht="19.5" customHeight="1" spans="1:14">
      <c r="A9" s="77" t="s">
        <v>177</v>
      </c>
      <c r="B9" s="78">
        <f>C9-4</f>
        <v>114</v>
      </c>
      <c r="C9" s="78">
        <f>D9-4</f>
        <v>118</v>
      </c>
      <c r="D9" s="79">
        <v>122</v>
      </c>
      <c r="E9" s="78">
        <f>D9+4</f>
        <v>126</v>
      </c>
      <c r="F9" s="78">
        <f>E9+4</f>
        <v>130</v>
      </c>
      <c r="G9" s="78">
        <f>F9+6</f>
        <v>136</v>
      </c>
      <c r="H9" s="275"/>
      <c r="I9" s="86" t="s">
        <v>174</v>
      </c>
      <c r="J9" s="86" t="s">
        <v>174</v>
      </c>
      <c r="K9" s="282"/>
      <c r="L9" s="282"/>
      <c r="M9" s="282"/>
      <c r="N9" s="282"/>
    </row>
    <row r="10" ht="19.5" customHeight="1" spans="1:14">
      <c r="A10" s="77" t="s">
        <v>178</v>
      </c>
      <c r="B10" s="78">
        <f>C10-4</f>
        <v>110</v>
      </c>
      <c r="C10" s="78">
        <f>D10-4</f>
        <v>114</v>
      </c>
      <c r="D10" s="79">
        <v>118</v>
      </c>
      <c r="E10" s="78">
        <f>D10+4</f>
        <v>122</v>
      </c>
      <c r="F10" s="78">
        <f>E10+5</f>
        <v>127</v>
      </c>
      <c r="G10" s="78">
        <f>F10+6</f>
        <v>133</v>
      </c>
      <c r="H10" s="275"/>
      <c r="I10" s="86" t="s">
        <v>173</v>
      </c>
      <c r="J10" s="86" t="s">
        <v>174</v>
      </c>
      <c r="K10" s="282"/>
      <c r="L10" s="282"/>
      <c r="M10" s="282"/>
      <c r="N10" s="282"/>
    </row>
    <row r="11" ht="19.5" customHeight="1" spans="1:14">
      <c r="A11" s="77" t="s">
        <v>179</v>
      </c>
      <c r="B11" s="78">
        <f>C11-1.2</f>
        <v>87</v>
      </c>
      <c r="C11" s="78">
        <f>D11-1.8</f>
        <v>88.2</v>
      </c>
      <c r="D11" s="79">
        <v>90</v>
      </c>
      <c r="E11" s="78">
        <f>D11+1.8</f>
        <v>91.8</v>
      </c>
      <c r="F11" s="78">
        <f>E11+1.8</f>
        <v>93.6</v>
      </c>
      <c r="G11" s="78">
        <f>F11+1.3</f>
        <v>94.9</v>
      </c>
      <c r="H11" s="275"/>
      <c r="I11" s="86" t="s">
        <v>173</v>
      </c>
      <c r="J11" s="86" t="s">
        <v>174</v>
      </c>
      <c r="K11" s="282"/>
      <c r="L11" s="282"/>
      <c r="M11" s="282"/>
      <c r="N11" s="282"/>
    </row>
    <row r="12" ht="19.5" customHeight="1" spans="1:14">
      <c r="A12" s="77" t="s">
        <v>180</v>
      </c>
      <c r="B12" s="78">
        <f>C12-1.2</f>
        <v>46.6</v>
      </c>
      <c r="C12" s="78">
        <f>D12-1.2</f>
        <v>47.8</v>
      </c>
      <c r="D12" s="79">
        <v>49</v>
      </c>
      <c r="E12" s="78">
        <f>D12+1.2</f>
        <v>50.2</v>
      </c>
      <c r="F12" s="78">
        <f>E12+1.2</f>
        <v>51.4</v>
      </c>
      <c r="G12" s="78">
        <f>F12+1.4</f>
        <v>52.8</v>
      </c>
      <c r="H12" s="275"/>
      <c r="I12" s="86" t="s">
        <v>173</v>
      </c>
      <c r="J12" s="86" t="s">
        <v>173</v>
      </c>
      <c r="K12" s="282"/>
      <c r="L12" s="282"/>
      <c r="M12" s="282"/>
      <c r="N12" s="282"/>
    </row>
    <row r="13" ht="19.5" customHeight="1" spans="1:14">
      <c r="A13" s="77" t="s">
        <v>181</v>
      </c>
      <c r="B13" s="78">
        <f>C13-0.6</f>
        <v>63.2</v>
      </c>
      <c r="C13" s="78">
        <f>D13-1.2</f>
        <v>63.8</v>
      </c>
      <c r="D13" s="79">
        <v>65</v>
      </c>
      <c r="E13" s="78">
        <f>D13+1.2</f>
        <v>66.2</v>
      </c>
      <c r="F13" s="78">
        <f>E13+1.2</f>
        <v>67.4</v>
      </c>
      <c r="G13" s="78">
        <f>F13+0.6</f>
        <v>68</v>
      </c>
      <c r="H13" s="275"/>
      <c r="I13" s="86" t="s">
        <v>173</v>
      </c>
      <c r="J13" s="86" t="s">
        <v>173</v>
      </c>
      <c r="K13" s="282"/>
      <c r="L13" s="282"/>
      <c r="M13" s="282"/>
      <c r="N13" s="282"/>
    </row>
    <row r="14" ht="19.5" customHeight="1" spans="1:14">
      <c r="A14" s="77" t="s">
        <v>182</v>
      </c>
      <c r="B14" s="78">
        <f>C14-0.8</f>
        <v>22.4</v>
      </c>
      <c r="C14" s="78">
        <f>D14-0.8</f>
        <v>23.2</v>
      </c>
      <c r="D14" s="79">
        <v>24</v>
      </c>
      <c r="E14" s="78">
        <f>D14+0.8</f>
        <v>24.8</v>
      </c>
      <c r="F14" s="78">
        <f>E14+0.8</f>
        <v>25.6</v>
      </c>
      <c r="G14" s="78">
        <f>F14+1.3</f>
        <v>26.9</v>
      </c>
      <c r="H14" s="275"/>
      <c r="I14" s="86" t="s">
        <v>173</v>
      </c>
      <c r="J14" s="86" t="s">
        <v>183</v>
      </c>
      <c r="K14" s="282"/>
      <c r="L14" s="282"/>
      <c r="M14" s="282"/>
      <c r="N14" s="282"/>
    </row>
    <row r="15" ht="19.5" customHeight="1" spans="1:14">
      <c r="A15" s="77" t="s">
        <v>184</v>
      </c>
      <c r="B15" s="78">
        <f>C15-0.7</f>
        <v>20.6</v>
      </c>
      <c r="C15" s="78">
        <f>D15-0.7</f>
        <v>21.3</v>
      </c>
      <c r="D15" s="79">
        <v>22</v>
      </c>
      <c r="E15" s="78">
        <f>D15+0.7</f>
        <v>22.7</v>
      </c>
      <c r="F15" s="78">
        <f>E15+0.7</f>
        <v>23.4</v>
      </c>
      <c r="G15" s="78">
        <f>F15+1</f>
        <v>24.4</v>
      </c>
      <c r="H15" s="275"/>
      <c r="I15" s="86" t="s">
        <v>173</v>
      </c>
      <c r="J15" s="86" t="s">
        <v>173</v>
      </c>
      <c r="K15" s="282"/>
      <c r="L15" s="282"/>
      <c r="M15" s="282"/>
      <c r="N15" s="282"/>
    </row>
    <row r="16" ht="19.5" customHeight="1" spans="1:14">
      <c r="A16" s="77" t="s">
        <v>185</v>
      </c>
      <c r="B16" s="78">
        <f>C16-0.5</f>
        <v>14.5</v>
      </c>
      <c r="C16" s="78">
        <f>D16-0.5</f>
        <v>15</v>
      </c>
      <c r="D16" s="79">
        <v>15.5</v>
      </c>
      <c r="E16" s="78">
        <f>D16+0.5</f>
        <v>16</v>
      </c>
      <c r="F16" s="78">
        <f>E16+0.5</f>
        <v>16.5</v>
      </c>
      <c r="G16" s="78">
        <f>F16+0.7</f>
        <v>17.2</v>
      </c>
      <c r="H16" s="275"/>
      <c r="I16" s="86" t="s">
        <v>173</v>
      </c>
      <c r="J16" s="86" t="s">
        <v>173</v>
      </c>
      <c r="K16" s="282"/>
      <c r="L16" s="282"/>
      <c r="M16" s="282"/>
      <c r="N16" s="282"/>
    </row>
    <row r="17" ht="19.5" customHeight="1" spans="1:14">
      <c r="A17" s="77" t="s">
        <v>186</v>
      </c>
      <c r="B17" s="78">
        <f>C17</f>
        <v>2</v>
      </c>
      <c r="C17" s="78">
        <f>D17</f>
        <v>2</v>
      </c>
      <c r="D17" s="79">
        <v>2</v>
      </c>
      <c r="E17" s="78">
        <f t="shared" ref="E17:G17" si="5">D17</f>
        <v>2</v>
      </c>
      <c r="F17" s="78">
        <f t="shared" si="5"/>
        <v>2</v>
      </c>
      <c r="G17" s="78">
        <f t="shared" si="5"/>
        <v>2</v>
      </c>
      <c r="H17" s="275"/>
      <c r="I17" s="86" t="s">
        <v>173</v>
      </c>
      <c r="J17" s="86" t="s">
        <v>173</v>
      </c>
      <c r="K17" s="282"/>
      <c r="L17" s="282"/>
      <c r="M17" s="282"/>
      <c r="N17" s="282"/>
    </row>
    <row r="18" ht="19.5" customHeight="1" spans="1:14">
      <c r="A18" s="77" t="s">
        <v>187</v>
      </c>
      <c r="B18" s="78">
        <f>C18-0.5</f>
        <v>9.5</v>
      </c>
      <c r="C18" s="78">
        <f>D18-0.5</f>
        <v>10</v>
      </c>
      <c r="D18" s="79">
        <v>10.5</v>
      </c>
      <c r="E18" s="78">
        <f>D18+0.5</f>
        <v>11</v>
      </c>
      <c r="F18" s="78">
        <f>E18+0.5</f>
        <v>11.5</v>
      </c>
      <c r="G18" s="78">
        <f>F18+0.7</f>
        <v>12.2</v>
      </c>
      <c r="H18" s="275"/>
      <c r="I18" s="86" t="s">
        <v>173</v>
      </c>
      <c r="J18" s="86" t="s">
        <v>173</v>
      </c>
      <c r="K18" s="282"/>
      <c r="L18" s="282"/>
      <c r="M18" s="282"/>
      <c r="N18" s="282"/>
    </row>
    <row r="19" ht="19.5" customHeight="1" spans="1:14">
      <c r="A19" s="80" t="s">
        <v>188</v>
      </c>
      <c r="B19" s="78">
        <f>C19-1</f>
        <v>60</v>
      </c>
      <c r="C19" s="78">
        <f>D19-1</f>
        <v>61</v>
      </c>
      <c r="D19" s="81">
        <v>62</v>
      </c>
      <c r="E19" s="78">
        <f>(D19+1)</f>
        <v>63</v>
      </c>
      <c r="F19" s="78">
        <f>(E19+1)</f>
        <v>64</v>
      </c>
      <c r="G19" s="78">
        <f>(F19+1.5)</f>
        <v>65.5</v>
      </c>
      <c r="H19" s="275"/>
      <c r="I19" s="86" t="s">
        <v>173</v>
      </c>
      <c r="J19" s="86" t="s">
        <v>173</v>
      </c>
      <c r="K19" s="282"/>
      <c r="L19" s="282"/>
      <c r="M19" s="282"/>
      <c r="N19" s="282"/>
    </row>
    <row r="20" ht="19.5" customHeight="1" spans="1:14">
      <c r="A20" s="77" t="s">
        <v>189</v>
      </c>
      <c r="B20" s="78">
        <f>D20</f>
        <v>12</v>
      </c>
      <c r="C20" s="78">
        <f>D20</f>
        <v>12</v>
      </c>
      <c r="D20" s="81">
        <v>12</v>
      </c>
      <c r="E20" s="78">
        <f>D20</f>
        <v>12</v>
      </c>
      <c r="F20" s="78">
        <f>D20</f>
        <v>12</v>
      </c>
      <c r="G20" s="78">
        <f>D20</f>
        <v>12</v>
      </c>
      <c r="H20" s="275"/>
      <c r="I20" s="86" t="s">
        <v>173</v>
      </c>
      <c r="J20" s="86" t="s">
        <v>173</v>
      </c>
      <c r="K20" s="282"/>
      <c r="L20" s="282"/>
      <c r="M20" s="282"/>
      <c r="N20" s="282"/>
    </row>
    <row r="21" ht="19.5" customHeight="1" spans="1:14">
      <c r="A21" s="77" t="s">
        <v>190</v>
      </c>
      <c r="B21" s="78">
        <f>C21-0.5</f>
        <v>37</v>
      </c>
      <c r="C21" s="78">
        <f>D21-0.5</f>
        <v>37.5</v>
      </c>
      <c r="D21" s="79">
        <v>38</v>
      </c>
      <c r="E21" s="78">
        <f t="shared" ref="E21:G21" si="6">D21+0.5</f>
        <v>38.5</v>
      </c>
      <c r="F21" s="78">
        <f t="shared" si="6"/>
        <v>39</v>
      </c>
      <c r="G21" s="82">
        <f t="shared" si="6"/>
        <v>39.5</v>
      </c>
      <c r="H21" s="275"/>
      <c r="I21" s="86" t="s">
        <v>174</v>
      </c>
      <c r="J21" s="86" t="s">
        <v>173</v>
      </c>
      <c r="K21" s="282"/>
      <c r="L21" s="282"/>
      <c r="M21" s="282"/>
      <c r="N21" s="282"/>
    </row>
    <row r="22" ht="19.5" customHeight="1" spans="1:14">
      <c r="A22" s="77" t="s">
        <v>191</v>
      </c>
      <c r="B22" s="78">
        <f>C22-0.5</f>
        <v>31</v>
      </c>
      <c r="C22" s="78">
        <f>D22-0.5</f>
        <v>31.5</v>
      </c>
      <c r="D22" s="79">
        <v>32</v>
      </c>
      <c r="E22" s="78">
        <f>D22+0.5</f>
        <v>32.5</v>
      </c>
      <c r="F22" s="78">
        <f>E22+0.5</f>
        <v>33</v>
      </c>
      <c r="G22" s="82">
        <f>F22+0.75</f>
        <v>33.75</v>
      </c>
      <c r="H22" s="275"/>
      <c r="I22" s="86" t="s">
        <v>173</v>
      </c>
      <c r="J22" s="86" t="s">
        <v>173</v>
      </c>
      <c r="K22" s="282"/>
      <c r="L22" s="282"/>
      <c r="M22" s="282"/>
      <c r="N22" s="282"/>
    </row>
    <row r="23" ht="19.5" customHeight="1" spans="1:14">
      <c r="A23" s="77" t="s">
        <v>192</v>
      </c>
      <c r="B23" s="78">
        <f>D23-1</f>
        <v>18</v>
      </c>
      <c r="C23" s="78">
        <f>B23</f>
        <v>18</v>
      </c>
      <c r="D23" s="79">
        <v>19</v>
      </c>
      <c r="E23" s="78">
        <f>D23</f>
        <v>19</v>
      </c>
      <c r="F23" s="78">
        <f>D23+1.5</f>
        <v>20.5</v>
      </c>
      <c r="G23" s="78">
        <f>F23</f>
        <v>20.5</v>
      </c>
      <c r="H23" s="275"/>
      <c r="I23" s="86" t="s">
        <v>173</v>
      </c>
      <c r="J23" s="86" t="s">
        <v>173</v>
      </c>
      <c r="K23" s="282"/>
      <c r="L23" s="282"/>
      <c r="M23" s="282"/>
      <c r="N23" s="282"/>
    </row>
    <row r="24" ht="19.5" customHeight="1" spans="1:14">
      <c r="A24" s="77" t="s">
        <v>193</v>
      </c>
      <c r="B24" s="78">
        <f>C24</f>
        <v>17</v>
      </c>
      <c r="C24" s="78">
        <f>D24</f>
        <v>17</v>
      </c>
      <c r="D24" s="79">
        <v>17</v>
      </c>
      <c r="E24" s="78">
        <f>D24</f>
        <v>17</v>
      </c>
      <c r="F24" s="78">
        <f>E24+1.5</f>
        <v>18.5</v>
      </c>
      <c r="G24" s="78">
        <f>F24</f>
        <v>18.5</v>
      </c>
      <c r="H24" s="275"/>
      <c r="I24" s="86" t="s">
        <v>183</v>
      </c>
      <c r="J24" s="86" t="s">
        <v>173</v>
      </c>
      <c r="K24" s="282"/>
      <c r="L24" s="282"/>
      <c r="M24" s="282"/>
      <c r="N24" s="282"/>
    </row>
    <row r="25" ht="19.5" customHeight="1" spans="1:14">
      <c r="A25" s="77" t="s">
        <v>194</v>
      </c>
      <c r="B25" s="79">
        <f>C25-8</f>
        <v>191</v>
      </c>
      <c r="C25" s="79">
        <f>D25-11</f>
        <v>199</v>
      </c>
      <c r="D25" s="79">
        <v>210</v>
      </c>
      <c r="E25" s="79">
        <f>D25+11</f>
        <v>221</v>
      </c>
      <c r="F25" s="79">
        <f>E25+12</f>
        <v>233</v>
      </c>
      <c r="G25" s="79">
        <f>F25+12</f>
        <v>245</v>
      </c>
      <c r="H25" s="275"/>
      <c r="I25" s="283"/>
      <c r="J25" s="283"/>
      <c r="K25" s="282"/>
      <c r="L25" s="282"/>
      <c r="M25" s="282"/>
      <c r="N25" s="282"/>
    </row>
    <row r="26" ht="19.5" customHeight="1" spans="1:14">
      <c r="A26" s="77" t="s">
        <v>195</v>
      </c>
      <c r="B26" s="79">
        <f t="shared" ref="B26:G26" si="7">B25-5</f>
        <v>186</v>
      </c>
      <c r="C26" s="79">
        <f t="shared" si="7"/>
        <v>194</v>
      </c>
      <c r="D26" s="79">
        <f t="shared" si="7"/>
        <v>205</v>
      </c>
      <c r="E26" s="79">
        <f t="shared" si="7"/>
        <v>216</v>
      </c>
      <c r="F26" s="79">
        <f t="shared" si="7"/>
        <v>228</v>
      </c>
      <c r="G26" s="79">
        <f t="shared" si="7"/>
        <v>240</v>
      </c>
      <c r="H26" s="275"/>
      <c r="I26" s="283"/>
      <c r="J26" s="283"/>
      <c r="K26" s="282"/>
      <c r="L26" s="282"/>
      <c r="M26" s="282"/>
      <c r="N26" s="282"/>
    </row>
    <row r="27" ht="15.6" spans="1:14">
      <c r="A27" s="83" t="s">
        <v>196</v>
      </c>
      <c r="D27" s="84"/>
      <c r="E27" s="84"/>
      <c r="F27" s="84"/>
      <c r="G27" s="84"/>
      <c r="H27" s="84"/>
      <c r="I27" s="87"/>
      <c r="J27" s="87"/>
      <c r="K27" s="84"/>
      <c r="L27" s="84"/>
      <c r="M27" s="84"/>
      <c r="N27" s="84"/>
    </row>
    <row r="28" ht="15.6" spans="1:14">
      <c r="A28" s="66" t="s">
        <v>197</v>
      </c>
      <c r="D28" s="84"/>
      <c r="E28" s="84"/>
      <c r="F28" s="84"/>
      <c r="G28" s="84"/>
      <c r="H28" s="84"/>
      <c r="I28" s="87"/>
      <c r="J28" s="87"/>
      <c r="K28" s="84"/>
      <c r="L28" s="84"/>
      <c r="M28" s="84"/>
      <c r="N28" s="84"/>
    </row>
    <row r="29" ht="15.6" spans="1:13">
      <c r="A29" s="84"/>
      <c r="B29" s="84"/>
      <c r="C29" s="84"/>
      <c r="D29" s="84"/>
      <c r="E29" s="84"/>
      <c r="F29" s="84"/>
      <c r="G29" s="84"/>
      <c r="H29" s="84"/>
      <c r="I29" s="88" t="s">
        <v>198</v>
      </c>
      <c r="J29" s="88"/>
      <c r="K29" s="83" t="s">
        <v>199</v>
      </c>
      <c r="L29" s="83"/>
      <c r="M29" s="83" t="s">
        <v>200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8"/>
  <sheetViews>
    <sheetView zoomScale="125" zoomScaleNormal="125" workbookViewId="0">
      <selection activeCell="A15" sqref="A15:H15"/>
    </sheetView>
  </sheetViews>
  <sheetFormatPr defaultColWidth="10" defaultRowHeight="16.5" customHeight="1"/>
  <cols>
    <col min="1" max="1" width="10.8333333333333" style="169" customWidth="1"/>
    <col min="2" max="3" width="13.3" style="169" customWidth="1"/>
    <col min="4" max="5" width="10" style="169"/>
    <col min="6" max="7" width="14.1" style="169" customWidth="1"/>
    <col min="8" max="16384" width="10" style="169"/>
  </cols>
  <sheetData>
    <row r="1" ht="22.5" customHeight="1" spans="1:11">
      <c r="A1" s="170" t="s">
        <v>201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53</v>
      </c>
      <c r="B2" s="94" t="s">
        <v>54</v>
      </c>
      <c r="C2" s="94"/>
      <c r="D2" s="172" t="s">
        <v>55</v>
      </c>
      <c r="E2" s="172"/>
      <c r="F2" s="94" t="str">
        <f>首期!F2</f>
        <v>青岛锦瑞麟服装有限公司</v>
      </c>
      <c r="G2" s="94"/>
      <c r="H2" s="173" t="s">
        <v>57</v>
      </c>
      <c r="I2" s="250" t="str">
        <f>首期!I2</f>
        <v>青岛锦瑞麟服装有限公司</v>
      </c>
      <c r="J2" s="250"/>
      <c r="K2" s="251"/>
    </row>
    <row r="3" customHeight="1" spans="1:11">
      <c r="A3" s="174" t="s">
        <v>58</v>
      </c>
      <c r="B3" s="175"/>
      <c r="C3" s="176"/>
      <c r="D3" s="177" t="s">
        <v>59</v>
      </c>
      <c r="E3" s="178"/>
      <c r="F3" s="178"/>
      <c r="G3" s="179"/>
      <c r="H3" s="177" t="s">
        <v>60</v>
      </c>
      <c r="I3" s="178"/>
      <c r="J3" s="178"/>
      <c r="K3" s="179"/>
    </row>
    <row r="4" ht="64" customHeight="1" spans="1:11">
      <c r="A4" s="180" t="s">
        <v>61</v>
      </c>
      <c r="B4" s="181" t="str">
        <f>首期!B4</f>
        <v>TADDAN91551</v>
      </c>
      <c r="C4" s="182"/>
      <c r="D4" s="180" t="s">
        <v>63</v>
      </c>
      <c r="E4" s="183"/>
      <c r="F4" s="184" t="str">
        <f>首期!F4</f>
        <v>2025/9/8-1836件（1000-TR01）2025/9/18-1000件（1000-TR01）   2025/10/3-3037件（1000-TR01）     2025/10/13-1000件（1000-TR01）</v>
      </c>
      <c r="G4" s="185"/>
      <c r="H4" s="180" t="s">
        <v>202</v>
      </c>
      <c r="I4" s="183"/>
      <c r="J4" s="206" t="s">
        <v>66</v>
      </c>
      <c r="K4" s="252" t="s">
        <v>67</v>
      </c>
    </row>
    <row r="5" customHeight="1" spans="1:11">
      <c r="A5" s="186" t="s">
        <v>68</v>
      </c>
      <c r="B5" s="181" t="str">
        <f>首期!B5</f>
        <v>男式羽绒服</v>
      </c>
      <c r="C5" s="182"/>
      <c r="D5" s="180" t="s">
        <v>203</v>
      </c>
      <c r="E5" s="183"/>
      <c r="F5" s="187">
        <v>1</v>
      </c>
      <c r="G5" s="182"/>
      <c r="H5" s="180" t="s">
        <v>204</v>
      </c>
      <c r="I5" s="183"/>
      <c r="J5" s="206" t="s">
        <v>66</v>
      </c>
      <c r="K5" s="252" t="s">
        <v>67</v>
      </c>
    </row>
    <row r="6" customHeight="1" spans="1:11">
      <c r="A6" s="180" t="s">
        <v>72</v>
      </c>
      <c r="B6" s="181">
        <f>首期!B6</f>
        <v>2</v>
      </c>
      <c r="C6" s="182">
        <f>首期!C6</f>
        <v>6</v>
      </c>
      <c r="D6" s="180" t="s">
        <v>205</v>
      </c>
      <c r="E6" s="183"/>
      <c r="F6" s="187">
        <v>0.44</v>
      </c>
      <c r="G6" s="182"/>
      <c r="H6" s="188" t="s">
        <v>206</v>
      </c>
      <c r="I6" s="227"/>
      <c r="J6" s="227"/>
      <c r="K6" s="253"/>
    </row>
    <row r="7" customHeight="1" spans="1:11">
      <c r="A7" s="180" t="s">
        <v>75</v>
      </c>
      <c r="B7" s="189">
        <f>首期!B7</f>
        <v>6873</v>
      </c>
      <c r="C7" s="190"/>
      <c r="D7" s="180" t="s">
        <v>207</v>
      </c>
      <c r="E7" s="183"/>
      <c r="F7" s="187">
        <v>0.1</v>
      </c>
      <c r="G7" s="182"/>
      <c r="H7" s="191" t="s">
        <v>208</v>
      </c>
      <c r="I7" s="206"/>
      <c r="J7" s="206"/>
      <c r="K7" s="252"/>
    </row>
    <row r="8" ht="62" customHeight="1" spans="1:11">
      <c r="A8" s="192" t="s">
        <v>78</v>
      </c>
      <c r="B8" s="193" t="str">
        <f>首期!B8</f>
        <v>CGDD25043000026-1836件                                                                                                                                                            CGDD25043000027-1000件                                                                                                                                                                    CGDD25043000028-3037件                                                                                                                                                                                     CGDD25043000029-1000件</v>
      </c>
      <c r="C8" s="194"/>
      <c r="D8" s="195" t="s">
        <v>80</v>
      </c>
      <c r="E8" s="196"/>
      <c r="F8" s="197">
        <f>首期!F8</f>
        <v>45905</v>
      </c>
      <c r="G8" s="198"/>
      <c r="H8" s="195"/>
      <c r="I8" s="196"/>
      <c r="J8" s="196"/>
      <c r="K8" s="254"/>
    </row>
    <row r="9" customHeight="1" spans="1:11">
      <c r="A9" s="199" t="s">
        <v>209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84</v>
      </c>
      <c r="B10" s="201" t="s">
        <v>85</v>
      </c>
      <c r="C10" s="202" t="s">
        <v>86</v>
      </c>
      <c r="D10" s="203"/>
      <c r="E10" s="204" t="s">
        <v>89</v>
      </c>
      <c r="F10" s="201" t="s">
        <v>85</v>
      </c>
      <c r="G10" s="202" t="s">
        <v>86</v>
      </c>
      <c r="H10" s="201"/>
      <c r="I10" s="204" t="s">
        <v>87</v>
      </c>
      <c r="J10" s="201" t="s">
        <v>85</v>
      </c>
      <c r="K10" s="255" t="s">
        <v>86</v>
      </c>
    </row>
    <row r="11" customHeight="1" spans="1:11">
      <c r="A11" s="186" t="s">
        <v>90</v>
      </c>
      <c r="B11" s="205" t="s">
        <v>85</v>
      </c>
      <c r="C11" s="206" t="s">
        <v>86</v>
      </c>
      <c r="D11" s="207"/>
      <c r="E11" s="208" t="s">
        <v>92</v>
      </c>
      <c r="F11" s="205" t="s">
        <v>85</v>
      </c>
      <c r="G11" s="206" t="s">
        <v>86</v>
      </c>
      <c r="H11" s="205"/>
      <c r="I11" s="208" t="s">
        <v>97</v>
      </c>
      <c r="J11" s="205" t="s">
        <v>85</v>
      </c>
      <c r="K11" s="252" t="s">
        <v>86</v>
      </c>
    </row>
    <row r="12" customHeight="1" spans="1:11">
      <c r="A12" s="195" t="s">
        <v>210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54"/>
    </row>
    <row r="13" customHeight="1" spans="1:11">
      <c r="A13" s="209" t="s">
        <v>211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212</v>
      </c>
      <c r="B14" s="211"/>
      <c r="C14" s="211"/>
      <c r="D14" s="211"/>
      <c r="E14" s="211"/>
      <c r="F14" s="211"/>
      <c r="G14" s="211"/>
      <c r="H14" s="211"/>
      <c r="I14" s="256"/>
      <c r="J14" s="256"/>
      <c r="K14" s="257"/>
    </row>
    <row r="15" customHeight="1" spans="1:11">
      <c r="A15" s="212"/>
      <c r="B15" s="213"/>
      <c r="C15" s="213"/>
      <c r="D15" s="213"/>
      <c r="E15" s="213"/>
      <c r="F15" s="213"/>
      <c r="G15" s="213"/>
      <c r="H15" s="213"/>
      <c r="I15" s="228"/>
      <c r="J15" s="228"/>
      <c r="K15" s="258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59"/>
    </row>
    <row r="17" customHeight="1" spans="1:11">
      <c r="A17" s="209" t="s">
        <v>213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 t="s">
        <v>214</v>
      </c>
      <c r="B18" s="211"/>
      <c r="C18" s="211"/>
      <c r="D18" s="211"/>
      <c r="E18" s="211"/>
      <c r="F18" s="211"/>
      <c r="G18" s="211"/>
      <c r="H18" s="211"/>
      <c r="I18" s="256"/>
      <c r="J18" s="256"/>
      <c r="K18" s="257"/>
    </row>
    <row r="19" customHeight="1" spans="1:11">
      <c r="A19" s="216"/>
      <c r="B19" s="217"/>
      <c r="C19" s="217"/>
      <c r="D19" s="218"/>
      <c r="E19" s="219"/>
      <c r="F19" s="220"/>
      <c r="G19" s="220"/>
      <c r="H19" s="221"/>
      <c r="I19" s="260"/>
      <c r="J19" s="261"/>
      <c r="K19" s="262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9"/>
    </row>
    <row r="21" customHeight="1" spans="1:11">
      <c r="A21" s="222" t="s">
        <v>122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3" t="s">
        <v>123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customHeight="1" spans="1:11">
      <c r="A23" s="105" t="s">
        <v>124</v>
      </c>
      <c r="B23" s="106"/>
      <c r="C23" s="206" t="s">
        <v>66</v>
      </c>
      <c r="D23" s="206" t="s">
        <v>67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223" t="s">
        <v>215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63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64"/>
    </row>
    <row r="26" customHeight="1" spans="1:11">
      <c r="A26" s="199" t="s">
        <v>138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customHeight="1" spans="1:11">
      <c r="A27" s="174" t="s">
        <v>139</v>
      </c>
      <c r="B27" s="202" t="s">
        <v>95</v>
      </c>
      <c r="C27" s="202" t="s">
        <v>96</v>
      </c>
      <c r="D27" s="202" t="s">
        <v>88</v>
      </c>
      <c r="E27" s="175" t="s">
        <v>140</v>
      </c>
      <c r="F27" s="202" t="s">
        <v>95</v>
      </c>
      <c r="G27" s="202" t="s">
        <v>96</v>
      </c>
      <c r="H27" s="202" t="s">
        <v>88</v>
      </c>
      <c r="I27" s="175" t="s">
        <v>141</v>
      </c>
      <c r="J27" s="202" t="s">
        <v>95</v>
      </c>
      <c r="K27" s="255" t="s">
        <v>96</v>
      </c>
    </row>
    <row r="28" customHeight="1" spans="1:11">
      <c r="A28" s="188" t="s">
        <v>87</v>
      </c>
      <c r="B28" s="206" t="s">
        <v>95</v>
      </c>
      <c r="C28" s="206" t="s">
        <v>96</v>
      </c>
      <c r="D28" s="206" t="s">
        <v>88</v>
      </c>
      <c r="E28" s="227" t="s">
        <v>94</v>
      </c>
      <c r="F28" s="206" t="s">
        <v>95</v>
      </c>
      <c r="G28" s="206" t="s">
        <v>96</v>
      </c>
      <c r="H28" s="206" t="s">
        <v>88</v>
      </c>
      <c r="I28" s="227" t="s">
        <v>105</v>
      </c>
      <c r="J28" s="206" t="s">
        <v>95</v>
      </c>
      <c r="K28" s="252" t="s">
        <v>96</v>
      </c>
    </row>
    <row r="29" customHeight="1" spans="1:11">
      <c r="A29" s="180" t="s">
        <v>216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58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65"/>
    </row>
    <row r="31" customHeight="1" spans="1:11">
      <c r="A31" s="231" t="s">
        <v>217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32" t="s">
        <v>218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66"/>
    </row>
    <row r="33" ht="17.25" customHeight="1" spans="1:11">
      <c r="A33" s="234" t="s">
        <v>219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67"/>
    </row>
    <row r="34" ht="17.25" customHeight="1" spans="1:11">
      <c r="A34" s="234" t="s">
        <v>220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67"/>
    </row>
    <row r="35" ht="17.25" customHeight="1" spans="1:11">
      <c r="A35" s="234" t="s">
        <v>221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67"/>
    </row>
    <row r="36" ht="17.25" customHeight="1" spans="1:11">
      <c r="A36" s="234" t="s">
        <v>222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67"/>
    </row>
    <row r="37" ht="17.25" customHeight="1" spans="1:11">
      <c r="A37" s="234" t="s">
        <v>223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67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67"/>
    </row>
    <row r="39" ht="17.25" customHeight="1" spans="1:11">
      <c r="A39" s="229" t="s">
        <v>137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65"/>
    </row>
    <row r="40" customHeight="1" spans="1:11">
      <c r="A40" s="231" t="s">
        <v>224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</row>
    <row r="41" ht="18" customHeight="1" spans="1:11">
      <c r="A41" s="236" t="s">
        <v>210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8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8" customHeight="1" spans="1:11">
      <c r="A43" s="225"/>
      <c r="B43" s="226"/>
      <c r="C43" s="226"/>
      <c r="D43" s="226"/>
      <c r="E43" s="226"/>
      <c r="F43" s="226"/>
      <c r="G43" s="226"/>
      <c r="H43" s="226"/>
      <c r="I43" s="226"/>
      <c r="J43" s="226"/>
      <c r="K43" s="264"/>
    </row>
    <row r="44" ht="21" customHeight="1" spans="1:11">
      <c r="A44" s="238" t="s">
        <v>145</v>
      </c>
      <c r="B44" s="239" t="s">
        <v>146</v>
      </c>
      <c r="C44" s="239"/>
      <c r="D44" s="240" t="s">
        <v>147</v>
      </c>
      <c r="E44" s="241" t="s">
        <v>148</v>
      </c>
      <c r="F44" s="240" t="s">
        <v>149</v>
      </c>
      <c r="G44" s="242">
        <v>45790</v>
      </c>
      <c r="H44" s="243" t="s">
        <v>150</v>
      </c>
      <c r="I44" s="243"/>
      <c r="J44" s="239" t="s">
        <v>225</v>
      </c>
      <c r="K44" s="269"/>
    </row>
    <row r="45" customHeight="1" spans="1:11">
      <c r="A45" s="244" t="s">
        <v>151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0"/>
    </row>
    <row r="46" customHeight="1" spans="1:11">
      <c r="A46" s="246" t="s">
        <v>226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71"/>
    </row>
    <row r="47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72"/>
    </row>
    <row r="48" ht="21" customHeight="1" spans="1:11">
      <c r="A48" s="238" t="s">
        <v>145</v>
      </c>
      <c r="B48" s="239"/>
      <c r="C48" s="239"/>
      <c r="D48" s="240" t="s">
        <v>147</v>
      </c>
      <c r="E48" s="240"/>
      <c r="F48" s="240" t="s">
        <v>149</v>
      </c>
      <c r="G48" s="240"/>
      <c r="H48" s="243" t="s">
        <v>150</v>
      </c>
      <c r="I48" s="243"/>
      <c r="J48" s="273"/>
      <c r="K48" s="274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topLeftCell="A2" workbookViewId="0">
      <selection activeCell="G25" sqref="G25"/>
    </sheetView>
  </sheetViews>
  <sheetFormatPr defaultColWidth="9" defaultRowHeight="26" customHeight="1"/>
  <cols>
    <col min="1" max="1" width="17.1666666666667" style="66" customWidth="1"/>
    <col min="2" max="7" width="11.75" style="66" customWidth="1"/>
    <col min="8" max="8" width="1.33333333333333" style="66" customWidth="1"/>
    <col min="9" max="9" width="19.2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61</v>
      </c>
      <c r="B2" s="71" t="str">
        <f>'验货尺寸表 '!B2</f>
        <v>TADDAN91551</v>
      </c>
      <c r="C2" s="71"/>
      <c r="D2" s="72" t="s">
        <v>68</v>
      </c>
      <c r="E2" s="71" t="str">
        <f>'验货尺寸表 '!E2</f>
        <v>男式羽绒服</v>
      </c>
      <c r="F2" s="71"/>
      <c r="G2" s="71"/>
      <c r="H2" s="73"/>
      <c r="I2" s="85" t="s">
        <v>57</v>
      </c>
      <c r="J2" s="71" t="str">
        <f>'验货尺寸表 '!J2</f>
        <v>青岛锦瑞麟服装有限公司</v>
      </c>
      <c r="K2" s="71"/>
      <c r="L2" s="71"/>
      <c r="M2" s="71"/>
      <c r="N2" s="71"/>
    </row>
    <row r="3" ht="22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ht="22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165" t="s">
        <v>227</v>
      </c>
      <c r="J4" s="165" t="s">
        <v>228</v>
      </c>
      <c r="K4" s="165" t="s">
        <v>229</v>
      </c>
      <c r="L4" s="165" t="s">
        <v>230</v>
      </c>
      <c r="M4" s="166"/>
      <c r="N4" s="166"/>
    </row>
    <row r="5" ht="22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167" t="s">
        <v>231</v>
      </c>
      <c r="J5" s="167" t="s">
        <v>232</v>
      </c>
      <c r="K5" s="167" t="s">
        <v>232</v>
      </c>
      <c r="L5" s="167" t="s">
        <v>232</v>
      </c>
      <c r="M5" s="167"/>
      <c r="N5" s="167"/>
    </row>
    <row r="6" ht="22.5" customHeight="1" spans="1:14">
      <c r="A6" s="77" t="s">
        <v>172</v>
      </c>
      <c r="B6" s="78">
        <f t="shared" ref="B6:B8" si="0">C6-1</f>
        <v>72</v>
      </c>
      <c r="C6" s="78">
        <f t="shared" ref="C6:C8" si="1">D6-2</f>
        <v>73</v>
      </c>
      <c r="D6" s="79">
        <v>75</v>
      </c>
      <c r="E6" s="78">
        <f t="shared" ref="E6:E8" si="2">D6+2</f>
        <v>77</v>
      </c>
      <c r="F6" s="78">
        <f t="shared" ref="F6:F8" si="3">E6+2</f>
        <v>79</v>
      </c>
      <c r="G6" s="78">
        <f t="shared" ref="G6:G8" si="4">F6+1</f>
        <v>80</v>
      </c>
      <c r="H6" s="73"/>
      <c r="I6" s="86" t="s">
        <v>233</v>
      </c>
      <c r="J6" s="86" t="s">
        <v>234</v>
      </c>
      <c r="K6" s="86" t="s">
        <v>235</v>
      </c>
      <c r="L6" s="86" t="s">
        <v>236</v>
      </c>
      <c r="M6" s="167"/>
      <c r="N6" s="167"/>
    </row>
    <row r="7" ht="22.5" customHeight="1" spans="1:14">
      <c r="A7" s="77" t="s">
        <v>175</v>
      </c>
      <c r="B7" s="78">
        <f t="shared" si="0"/>
        <v>74</v>
      </c>
      <c r="C7" s="78">
        <f t="shared" si="1"/>
        <v>75</v>
      </c>
      <c r="D7" s="79">
        <v>77</v>
      </c>
      <c r="E7" s="78">
        <f t="shared" si="2"/>
        <v>79</v>
      </c>
      <c r="F7" s="78">
        <f t="shared" si="3"/>
        <v>81</v>
      </c>
      <c r="G7" s="78">
        <f t="shared" si="4"/>
        <v>82</v>
      </c>
      <c r="H7" s="73"/>
      <c r="I7" s="86" t="s">
        <v>237</v>
      </c>
      <c r="J7" s="86" t="s">
        <v>238</v>
      </c>
      <c r="K7" s="86" t="s">
        <v>238</v>
      </c>
      <c r="L7" s="86" t="s">
        <v>238</v>
      </c>
      <c r="M7" s="167"/>
      <c r="N7" s="167"/>
    </row>
    <row r="8" ht="22.5" customHeight="1" spans="1:14">
      <c r="A8" s="77" t="s">
        <v>176</v>
      </c>
      <c r="B8" s="78">
        <f t="shared" si="0"/>
        <v>74</v>
      </c>
      <c r="C8" s="78">
        <f t="shared" si="1"/>
        <v>75</v>
      </c>
      <c r="D8" s="79">
        <v>77</v>
      </c>
      <c r="E8" s="78">
        <f t="shared" si="2"/>
        <v>79</v>
      </c>
      <c r="F8" s="78">
        <f t="shared" si="3"/>
        <v>81</v>
      </c>
      <c r="G8" s="78">
        <f t="shared" si="4"/>
        <v>82</v>
      </c>
      <c r="H8" s="73"/>
      <c r="I8" s="86" t="s">
        <v>239</v>
      </c>
      <c r="J8" s="86" t="s">
        <v>236</v>
      </c>
      <c r="K8" s="86" t="s">
        <v>236</v>
      </c>
      <c r="L8" s="86" t="s">
        <v>236</v>
      </c>
      <c r="M8" s="86"/>
      <c r="N8" s="167"/>
    </row>
    <row r="9" ht="22.5" customHeight="1" spans="1:14">
      <c r="A9" s="77" t="s">
        <v>177</v>
      </c>
      <c r="B9" s="78">
        <f>C9-4</f>
        <v>114</v>
      </c>
      <c r="C9" s="78">
        <f>D9-4</f>
        <v>118</v>
      </c>
      <c r="D9" s="79">
        <v>122</v>
      </c>
      <c r="E9" s="78">
        <f>D9+4</f>
        <v>126</v>
      </c>
      <c r="F9" s="78">
        <f>E9+4</f>
        <v>130</v>
      </c>
      <c r="G9" s="78">
        <f>F9+6</f>
        <v>136</v>
      </c>
      <c r="H9" s="73"/>
      <c r="I9" s="86" t="s">
        <v>240</v>
      </c>
      <c r="J9" s="86" t="s">
        <v>241</v>
      </c>
      <c r="K9" s="86" t="s">
        <v>242</v>
      </c>
      <c r="L9" s="86" t="s">
        <v>242</v>
      </c>
      <c r="M9" s="86"/>
      <c r="N9" s="167"/>
    </row>
    <row r="10" ht="22.5" customHeight="1" spans="1:14">
      <c r="A10" s="77" t="s">
        <v>178</v>
      </c>
      <c r="B10" s="78">
        <f>C10-4</f>
        <v>110</v>
      </c>
      <c r="C10" s="78">
        <f>D10-4</f>
        <v>114</v>
      </c>
      <c r="D10" s="79">
        <v>118</v>
      </c>
      <c r="E10" s="78">
        <f>D10+4</f>
        <v>122</v>
      </c>
      <c r="F10" s="78">
        <f>E10+5</f>
        <v>127</v>
      </c>
      <c r="G10" s="78">
        <f>F10+6</f>
        <v>133</v>
      </c>
      <c r="H10" s="73"/>
      <c r="I10" s="86" t="s">
        <v>243</v>
      </c>
      <c r="J10" s="86" t="s">
        <v>236</v>
      </c>
      <c r="K10" s="86" t="s">
        <v>244</v>
      </c>
      <c r="L10" s="86" t="s">
        <v>245</v>
      </c>
      <c r="M10" s="167"/>
      <c r="N10" s="167"/>
    </row>
    <row r="11" ht="22.5" customHeight="1" spans="1:14">
      <c r="A11" s="77" t="s">
        <v>179</v>
      </c>
      <c r="B11" s="78">
        <f>C11-1.2</f>
        <v>87</v>
      </c>
      <c r="C11" s="78">
        <f>D11-1.8</f>
        <v>88.2</v>
      </c>
      <c r="D11" s="79">
        <v>90</v>
      </c>
      <c r="E11" s="78">
        <f>D11+1.8</f>
        <v>91.8</v>
      </c>
      <c r="F11" s="78">
        <f>E11+1.8</f>
        <v>93.6</v>
      </c>
      <c r="G11" s="78">
        <f>F11+1.3</f>
        <v>94.9</v>
      </c>
      <c r="H11" s="73"/>
      <c r="I11" s="86" t="s">
        <v>246</v>
      </c>
      <c r="J11" s="86" t="s">
        <v>245</v>
      </c>
      <c r="K11" s="86" t="s">
        <v>245</v>
      </c>
      <c r="L11" s="86" t="s">
        <v>241</v>
      </c>
      <c r="M11" s="86"/>
      <c r="N11" s="167"/>
    </row>
    <row r="12" ht="22.5" customHeight="1" spans="1:14">
      <c r="A12" s="77" t="s">
        <v>180</v>
      </c>
      <c r="B12" s="78">
        <f>C12-1.2</f>
        <v>46.6</v>
      </c>
      <c r="C12" s="78">
        <f>D12-1.2</f>
        <v>47.8</v>
      </c>
      <c r="D12" s="79">
        <v>49</v>
      </c>
      <c r="E12" s="78">
        <f>D12+1.2</f>
        <v>50.2</v>
      </c>
      <c r="F12" s="78">
        <f>E12+1.2</f>
        <v>51.4</v>
      </c>
      <c r="G12" s="78">
        <f>F12+1.4</f>
        <v>52.8</v>
      </c>
      <c r="H12" s="73"/>
      <c r="I12" s="86" t="s">
        <v>239</v>
      </c>
      <c r="J12" s="86" t="s">
        <v>236</v>
      </c>
      <c r="K12" s="86" t="s">
        <v>236</v>
      </c>
      <c r="L12" s="86" t="s">
        <v>236</v>
      </c>
      <c r="M12" s="86"/>
      <c r="N12" s="167"/>
    </row>
    <row r="13" ht="22.5" customHeight="1" spans="1:14">
      <c r="A13" s="77" t="s">
        <v>181</v>
      </c>
      <c r="B13" s="78">
        <f>C13-0.6</f>
        <v>63.2</v>
      </c>
      <c r="C13" s="78">
        <f>D13-1.2</f>
        <v>63.8</v>
      </c>
      <c r="D13" s="79">
        <v>65</v>
      </c>
      <c r="E13" s="78">
        <f>D13+1.2</f>
        <v>66.2</v>
      </c>
      <c r="F13" s="78">
        <f>E13+1.2</f>
        <v>67.4</v>
      </c>
      <c r="G13" s="78">
        <f>F13+0.6</f>
        <v>68</v>
      </c>
      <c r="H13" s="73"/>
      <c r="I13" s="86" t="s">
        <v>239</v>
      </c>
      <c r="J13" s="86" t="s">
        <v>236</v>
      </c>
      <c r="K13" s="86" t="s">
        <v>236</v>
      </c>
      <c r="L13" s="86" t="s">
        <v>236</v>
      </c>
      <c r="M13" s="167"/>
      <c r="N13" s="167"/>
    </row>
    <row r="14" ht="22.5" customHeight="1" spans="1:14">
      <c r="A14" s="77" t="s">
        <v>182</v>
      </c>
      <c r="B14" s="78">
        <f>C14-0.8</f>
        <v>22.4</v>
      </c>
      <c r="C14" s="78">
        <f>D14-0.8</f>
        <v>23.2</v>
      </c>
      <c r="D14" s="79">
        <v>24</v>
      </c>
      <c r="E14" s="78">
        <f>D14+0.8</f>
        <v>24.8</v>
      </c>
      <c r="F14" s="78">
        <f>E14+0.8</f>
        <v>25.6</v>
      </c>
      <c r="G14" s="78">
        <f>F14+1.3</f>
        <v>26.9</v>
      </c>
      <c r="H14" s="73"/>
      <c r="I14" s="86" t="s">
        <v>247</v>
      </c>
      <c r="J14" s="86" t="s">
        <v>248</v>
      </c>
      <c r="K14" s="86" t="s">
        <v>236</v>
      </c>
      <c r="L14" s="86" t="s">
        <v>249</v>
      </c>
      <c r="M14" s="86"/>
      <c r="N14" s="167"/>
    </row>
    <row r="15" ht="22.5" customHeight="1" spans="1:14">
      <c r="A15" s="77" t="s">
        <v>184</v>
      </c>
      <c r="B15" s="78">
        <f>C15-0.7</f>
        <v>20.6</v>
      </c>
      <c r="C15" s="78">
        <f>D15-0.7</f>
        <v>21.3</v>
      </c>
      <c r="D15" s="79">
        <v>22</v>
      </c>
      <c r="E15" s="78">
        <f>D15+0.7</f>
        <v>22.7</v>
      </c>
      <c r="F15" s="78">
        <f>E15+0.7</f>
        <v>23.4</v>
      </c>
      <c r="G15" s="78">
        <f>F15+1</f>
        <v>24.4</v>
      </c>
      <c r="H15" s="73"/>
      <c r="I15" s="86" t="s">
        <v>250</v>
      </c>
      <c r="J15" s="86" t="s">
        <v>251</v>
      </c>
      <c r="K15" s="86" t="s">
        <v>245</v>
      </c>
      <c r="L15" s="86" t="s">
        <v>236</v>
      </c>
      <c r="M15" s="86"/>
      <c r="N15" s="167"/>
    </row>
    <row r="16" ht="22.5" customHeight="1" spans="1:14">
      <c r="A16" s="77" t="s">
        <v>185</v>
      </c>
      <c r="B16" s="78">
        <f t="shared" ref="B16:B22" si="5">C16-0.5</f>
        <v>14.5</v>
      </c>
      <c r="C16" s="78">
        <f t="shared" ref="C16:C22" si="6">D16-0.5</f>
        <v>15</v>
      </c>
      <c r="D16" s="79">
        <v>15.5</v>
      </c>
      <c r="E16" s="78">
        <f t="shared" ref="E16:E22" si="7">D16+0.5</f>
        <v>16</v>
      </c>
      <c r="F16" s="78">
        <f t="shared" ref="F16:F22" si="8">E16+0.5</f>
        <v>16.5</v>
      </c>
      <c r="G16" s="78">
        <f>F16+0.7</f>
        <v>17.2</v>
      </c>
      <c r="H16" s="73"/>
      <c r="I16" s="86" t="s">
        <v>252</v>
      </c>
      <c r="J16" s="86" t="s">
        <v>253</v>
      </c>
      <c r="K16" s="86" t="s">
        <v>242</v>
      </c>
      <c r="L16" s="86" t="s">
        <v>253</v>
      </c>
      <c r="M16" s="86"/>
      <c r="N16" s="167"/>
    </row>
    <row r="17" ht="22.5" customHeight="1" spans="1:14">
      <c r="A17" s="77" t="s">
        <v>186</v>
      </c>
      <c r="B17" s="78">
        <f>C17</f>
        <v>2</v>
      </c>
      <c r="C17" s="78">
        <f>D17</f>
        <v>2</v>
      </c>
      <c r="D17" s="79">
        <v>2</v>
      </c>
      <c r="E17" s="78">
        <f t="shared" ref="E17:G17" si="9">D17</f>
        <v>2</v>
      </c>
      <c r="F17" s="78">
        <f t="shared" si="9"/>
        <v>2</v>
      </c>
      <c r="G17" s="78">
        <f t="shared" si="9"/>
        <v>2</v>
      </c>
      <c r="H17" s="73"/>
      <c r="I17" s="86" t="s">
        <v>239</v>
      </c>
      <c r="J17" s="86" t="s">
        <v>236</v>
      </c>
      <c r="K17" s="86" t="s">
        <v>236</v>
      </c>
      <c r="L17" s="86" t="s">
        <v>236</v>
      </c>
      <c r="M17" s="86"/>
      <c r="N17" s="167"/>
    </row>
    <row r="18" ht="22.5" customHeight="1" spans="1:14">
      <c r="A18" s="77" t="s">
        <v>187</v>
      </c>
      <c r="B18" s="78">
        <f t="shared" si="5"/>
        <v>9.5</v>
      </c>
      <c r="C18" s="78">
        <f t="shared" si="6"/>
        <v>10</v>
      </c>
      <c r="D18" s="79">
        <v>10.5</v>
      </c>
      <c r="E18" s="78">
        <f t="shared" si="7"/>
        <v>11</v>
      </c>
      <c r="F18" s="78">
        <f t="shared" si="8"/>
        <v>11.5</v>
      </c>
      <c r="G18" s="78">
        <f>F18+0.7</f>
        <v>12.2</v>
      </c>
      <c r="H18" s="73"/>
      <c r="I18" s="86" t="s">
        <v>254</v>
      </c>
      <c r="J18" s="86" t="s">
        <v>245</v>
      </c>
      <c r="K18" s="86" t="s">
        <v>255</v>
      </c>
      <c r="L18" s="86" t="s">
        <v>236</v>
      </c>
      <c r="M18" s="86"/>
      <c r="N18" s="167"/>
    </row>
    <row r="19" ht="22.5" customHeight="1" spans="1:14">
      <c r="A19" s="80" t="s">
        <v>188</v>
      </c>
      <c r="B19" s="78">
        <f>C19-1</f>
        <v>60</v>
      </c>
      <c r="C19" s="78">
        <f>D19-1</f>
        <v>61</v>
      </c>
      <c r="D19" s="81">
        <v>62</v>
      </c>
      <c r="E19" s="78">
        <f>(D19+1)</f>
        <v>63</v>
      </c>
      <c r="F19" s="78">
        <f>(E19+1)</f>
        <v>64</v>
      </c>
      <c r="G19" s="78">
        <f>(F19+1.5)</f>
        <v>65.5</v>
      </c>
      <c r="H19" s="73"/>
      <c r="I19" s="86" t="s">
        <v>256</v>
      </c>
      <c r="J19" s="86" t="s">
        <v>253</v>
      </c>
      <c r="K19" s="86" t="s">
        <v>257</v>
      </c>
      <c r="L19" s="86" t="s">
        <v>255</v>
      </c>
      <c r="M19" s="86"/>
      <c r="N19" s="167"/>
    </row>
    <row r="20" ht="22.5" customHeight="1" spans="1:14">
      <c r="A20" s="77" t="s">
        <v>189</v>
      </c>
      <c r="B20" s="78">
        <f>D20</f>
        <v>12</v>
      </c>
      <c r="C20" s="78">
        <f>D20</f>
        <v>12</v>
      </c>
      <c r="D20" s="81">
        <v>12</v>
      </c>
      <c r="E20" s="78">
        <f>D20</f>
        <v>12</v>
      </c>
      <c r="F20" s="78">
        <f>D20</f>
        <v>12</v>
      </c>
      <c r="G20" s="78">
        <f>D20</f>
        <v>12</v>
      </c>
      <c r="H20" s="73"/>
      <c r="I20" s="86" t="s">
        <v>239</v>
      </c>
      <c r="J20" s="86" t="s">
        <v>255</v>
      </c>
      <c r="K20" s="86" t="s">
        <v>253</v>
      </c>
      <c r="L20" s="86" t="s">
        <v>253</v>
      </c>
      <c r="M20" s="86"/>
      <c r="N20" s="167"/>
    </row>
    <row r="21" ht="22.5" customHeight="1" spans="1:14">
      <c r="A21" s="77" t="s">
        <v>190</v>
      </c>
      <c r="B21" s="78">
        <f t="shared" si="5"/>
        <v>37</v>
      </c>
      <c r="C21" s="78">
        <f t="shared" si="6"/>
        <v>37.5</v>
      </c>
      <c r="D21" s="79">
        <v>38</v>
      </c>
      <c r="E21" s="78">
        <f t="shared" si="7"/>
        <v>38.5</v>
      </c>
      <c r="F21" s="78">
        <f t="shared" si="8"/>
        <v>39</v>
      </c>
      <c r="G21" s="82">
        <f>F21+0.5</f>
        <v>39.5</v>
      </c>
      <c r="H21" s="73"/>
      <c r="I21" s="86" t="s">
        <v>258</v>
      </c>
      <c r="J21" s="86" t="s">
        <v>238</v>
      </c>
      <c r="K21" s="86" t="s">
        <v>236</v>
      </c>
      <c r="L21" s="86" t="s">
        <v>253</v>
      </c>
      <c r="M21" s="86"/>
      <c r="N21" s="167"/>
    </row>
    <row r="22" ht="22.5" customHeight="1" spans="1:14">
      <c r="A22" s="77" t="s">
        <v>191</v>
      </c>
      <c r="B22" s="78">
        <f t="shared" si="5"/>
        <v>31</v>
      </c>
      <c r="C22" s="78">
        <f t="shared" si="6"/>
        <v>31.5</v>
      </c>
      <c r="D22" s="79">
        <v>32</v>
      </c>
      <c r="E22" s="78">
        <f t="shared" si="7"/>
        <v>32.5</v>
      </c>
      <c r="F22" s="78">
        <f t="shared" si="8"/>
        <v>33</v>
      </c>
      <c r="G22" s="82">
        <f>F22+0.75</f>
        <v>33.75</v>
      </c>
      <c r="H22" s="73"/>
      <c r="I22" s="86" t="s">
        <v>254</v>
      </c>
      <c r="J22" s="86" t="s">
        <v>236</v>
      </c>
      <c r="K22" s="86" t="s">
        <v>253</v>
      </c>
      <c r="L22" s="86" t="s">
        <v>236</v>
      </c>
      <c r="M22" s="86"/>
      <c r="N22" s="167"/>
    </row>
    <row r="23" ht="22.5" customHeight="1" spans="1:14">
      <c r="A23" s="77" t="s">
        <v>192</v>
      </c>
      <c r="B23" s="78">
        <f>D23-1</f>
        <v>18</v>
      </c>
      <c r="C23" s="78">
        <f t="shared" ref="C23:G23" si="10">B23</f>
        <v>18</v>
      </c>
      <c r="D23" s="79">
        <v>19</v>
      </c>
      <c r="E23" s="78">
        <f t="shared" si="10"/>
        <v>19</v>
      </c>
      <c r="F23" s="78">
        <f>D23+1.5</f>
        <v>20.5</v>
      </c>
      <c r="G23" s="78">
        <f t="shared" si="10"/>
        <v>20.5</v>
      </c>
      <c r="H23" s="73"/>
      <c r="I23" s="86" t="s">
        <v>254</v>
      </c>
      <c r="J23" s="86" t="s">
        <v>236</v>
      </c>
      <c r="K23" s="86" t="s">
        <v>255</v>
      </c>
      <c r="L23" s="86" t="s">
        <v>236</v>
      </c>
      <c r="M23" s="86"/>
      <c r="N23" s="167"/>
    </row>
    <row r="24" ht="22.5" customHeight="1" spans="1:14">
      <c r="A24" s="77" t="s">
        <v>193</v>
      </c>
      <c r="B24" s="78">
        <f>C24</f>
        <v>17</v>
      </c>
      <c r="C24" s="78">
        <f>D24</f>
        <v>17</v>
      </c>
      <c r="D24" s="79">
        <v>17</v>
      </c>
      <c r="E24" s="78">
        <f>D24</f>
        <v>17</v>
      </c>
      <c r="F24" s="78">
        <f>E24+1.5</f>
        <v>18.5</v>
      </c>
      <c r="G24" s="78">
        <f>F24</f>
        <v>18.5</v>
      </c>
      <c r="H24" s="73"/>
      <c r="I24" s="86" t="s">
        <v>259</v>
      </c>
      <c r="J24" s="86" t="s">
        <v>253</v>
      </c>
      <c r="K24" s="86" t="s">
        <v>253</v>
      </c>
      <c r="L24" s="86" t="s">
        <v>253</v>
      </c>
      <c r="M24" s="86"/>
      <c r="N24" s="167"/>
    </row>
    <row r="25" ht="22.5" customHeight="1" spans="1:14">
      <c r="A25" s="77" t="s">
        <v>194</v>
      </c>
      <c r="B25" s="79">
        <f>C25-8</f>
        <v>191</v>
      </c>
      <c r="C25" s="79">
        <f>D25-11</f>
        <v>199</v>
      </c>
      <c r="D25" s="79">
        <v>210</v>
      </c>
      <c r="E25" s="79">
        <f>D25+11</f>
        <v>221</v>
      </c>
      <c r="F25" s="79">
        <f>E25+12</f>
        <v>233</v>
      </c>
      <c r="G25" s="79">
        <f>F25+12</f>
        <v>245</v>
      </c>
      <c r="H25" s="73"/>
      <c r="I25" s="86"/>
      <c r="J25" s="86"/>
      <c r="K25" s="86"/>
      <c r="L25" s="86"/>
      <c r="M25" s="86"/>
      <c r="N25" s="86"/>
    </row>
    <row r="26" ht="22.5" customHeight="1" spans="1:14">
      <c r="A26" s="77" t="s">
        <v>195</v>
      </c>
      <c r="B26" s="79">
        <f t="shared" ref="B26:G26" si="11">B25-5</f>
        <v>186</v>
      </c>
      <c r="C26" s="79">
        <f t="shared" si="11"/>
        <v>194</v>
      </c>
      <c r="D26" s="79">
        <f t="shared" si="11"/>
        <v>205</v>
      </c>
      <c r="E26" s="79">
        <f t="shared" si="11"/>
        <v>216</v>
      </c>
      <c r="F26" s="79">
        <f t="shared" si="11"/>
        <v>228</v>
      </c>
      <c r="G26" s="79">
        <f t="shared" si="11"/>
        <v>240</v>
      </c>
      <c r="H26" s="73"/>
      <c r="I26" s="86"/>
      <c r="J26" s="86"/>
      <c r="K26" s="86"/>
      <c r="L26" s="86"/>
      <c r="M26" s="86"/>
      <c r="N26" s="86"/>
    </row>
    <row r="27" ht="15.6" spans="1:14">
      <c r="A27" s="83" t="s">
        <v>196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ht="15.6" spans="1:14">
      <c r="A28" s="66" t="s">
        <v>260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ht="15.6" spans="1:13">
      <c r="A29" s="84"/>
      <c r="B29" s="84"/>
      <c r="C29" s="84"/>
      <c r="D29" s="84"/>
      <c r="E29" s="84"/>
      <c r="F29" s="84"/>
      <c r="G29" s="84"/>
      <c r="H29" s="84"/>
      <c r="I29" s="83" t="s">
        <v>261</v>
      </c>
      <c r="J29" s="168"/>
      <c r="K29" s="83" t="s">
        <v>199</v>
      </c>
      <c r="L29" s="83"/>
      <c r="M29" s="83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.6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2.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55" spans="1:11">
      <c r="A1" s="92" t="s">
        <v>263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6.35" spans="1:11">
      <c r="A2" s="93" t="s">
        <v>53</v>
      </c>
      <c r="B2" s="94" t="s">
        <v>54</v>
      </c>
      <c r="C2" s="94"/>
      <c r="D2" s="95" t="s">
        <v>61</v>
      </c>
      <c r="E2" s="96" t="str">
        <f>首期!B4</f>
        <v>TADDAN91551</v>
      </c>
      <c r="F2" s="95" t="s">
        <v>264</v>
      </c>
      <c r="G2" s="97" t="str">
        <f>首期!B5</f>
        <v>男式羽绒服</v>
      </c>
      <c r="H2" s="98"/>
      <c r="I2" s="129" t="s">
        <v>57</v>
      </c>
      <c r="J2" s="149" t="str">
        <f>首期!I2</f>
        <v>青岛锦瑞麟服装有限公司</v>
      </c>
      <c r="K2" s="150"/>
    </row>
    <row r="3" ht="61" customHeight="1" spans="1:11">
      <c r="A3" s="99" t="s">
        <v>75</v>
      </c>
      <c r="B3" s="100" t="s">
        <v>265</v>
      </c>
      <c r="C3" s="100"/>
      <c r="D3" s="101" t="s">
        <v>266</v>
      </c>
      <c r="E3" s="102" t="str">
        <f>首期!F4</f>
        <v>2025/9/8-1836件（1000-TR01）2025/9/18-1000件（1000-TR01）   2025/10/3-3037件（1000-TR01）     2025/10/13-1000件（1000-TR01）</v>
      </c>
      <c r="F3" s="103"/>
      <c r="G3" s="103"/>
      <c r="H3" s="104" t="s">
        <v>267</v>
      </c>
      <c r="I3" s="104"/>
      <c r="J3" s="104"/>
      <c r="K3" s="151"/>
    </row>
    <row r="4" spans="1:11">
      <c r="A4" s="105" t="s">
        <v>72</v>
      </c>
      <c r="B4" s="100">
        <v>2</v>
      </c>
      <c r="C4" s="100">
        <v>6</v>
      </c>
      <c r="D4" s="106" t="s">
        <v>268</v>
      </c>
      <c r="E4" s="107" t="s">
        <v>269</v>
      </c>
      <c r="F4" s="107"/>
      <c r="G4" s="107"/>
      <c r="H4" s="106" t="s">
        <v>270</v>
      </c>
      <c r="I4" s="106"/>
      <c r="J4" s="121" t="s">
        <v>66</v>
      </c>
      <c r="K4" s="152" t="s">
        <v>67</v>
      </c>
    </row>
    <row r="5" spans="1:11">
      <c r="A5" s="105" t="s">
        <v>271</v>
      </c>
      <c r="B5" s="100" t="s">
        <v>272</v>
      </c>
      <c r="C5" s="100"/>
      <c r="D5" s="101" t="s">
        <v>269</v>
      </c>
      <c r="E5" s="101" t="s">
        <v>273</v>
      </c>
      <c r="F5" s="101" t="s">
        <v>274</v>
      </c>
      <c r="G5" s="101" t="s">
        <v>275</v>
      </c>
      <c r="H5" s="106" t="s">
        <v>276</v>
      </c>
      <c r="I5" s="106"/>
      <c r="J5" s="121" t="s">
        <v>66</v>
      </c>
      <c r="K5" s="152" t="s">
        <v>67</v>
      </c>
    </row>
    <row r="6" ht="16.35" spans="1:11">
      <c r="A6" s="108" t="s">
        <v>277</v>
      </c>
      <c r="B6" s="109" t="s">
        <v>278</v>
      </c>
      <c r="C6" s="109"/>
      <c r="D6" s="110" t="s">
        <v>279</v>
      </c>
      <c r="E6" s="111"/>
      <c r="F6" s="112" t="s">
        <v>280</v>
      </c>
      <c r="G6" s="110"/>
      <c r="H6" s="113" t="s">
        <v>281</v>
      </c>
      <c r="I6" s="113"/>
      <c r="J6" s="127" t="s">
        <v>66</v>
      </c>
      <c r="K6" s="153" t="s">
        <v>67</v>
      </c>
    </row>
    <row r="7" ht="16.3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282</v>
      </c>
      <c r="B8" s="118" t="s">
        <v>283</v>
      </c>
      <c r="C8" s="118" t="s">
        <v>284</v>
      </c>
      <c r="D8" s="118" t="s">
        <v>285</v>
      </c>
      <c r="E8" s="118" t="s">
        <v>286</v>
      </c>
      <c r="F8" s="118" t="s">
        <v>287</v>
      </c>
      <c r="G8" s="119" t="s">
        <v>288</v>
      </c>
      <c r="H8" s="120"/>
      <c r="I8" s="120"/>
      <c r="J8" s="120"/>
      <c r="K8" s="154"/>
    </row>
    <row r="9" spans="1:11">
      <c r="A9" s="105" t="s">
        <v>289</v>
      </c>
      <c r="B9" s="106"/>
      <c r="C9" s="121" t="s">
        <v>66</v>
      </c>
      <c r="D9" s="121" t="s">
        <v>67</v>
      </c>
      <c r="E9" s="101" t="s">
        <v>290</v>
      </c>
      <c r="F9" s="122" t="s">
        <v>291</v>
      </c>
      <c r="G9" s="123" t="s">
        <v>292</v>
      </c>
      <c r="H9" s="124"/>
      <c r="I9" s="124"/>
      <c r="J9" s="124"/>
      <c r="K9" s="155"/>
    </row>
    <row r="10" spans="1:11">
      <c r="A10" s="105" t="s">
        <v>293</v>
      </c>
      <c r="B10" s="106"/>
      <c r="C10" s="121" t="s">
        <v>66</v>
      </c>
      <c r="D10" s="121" t="s">
        <v>67</v>
      </c>
      <c r="E10" s="101" t="s">
        <v>294</v>
      </c>
      <c r="F10" s="122" t="s">
        <v>292</v>
      </c>
      <c r="G10" s="123" t="s">
        <v>295</v>
      </c>
      <c r="H10" s="124"/>
      <c r="I10" s="124"/>
      <c r="J10" s="124"/>
      <c r="K10" s="155"/>
    </row>
    <row r="11" spans="1:11">
      <c r="A11" s="125" t="s">
        <v>209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99" t="s">
        <v>89</v>
      </c>
      <c r="B12" s="121" t="s">
        <v>85</v>
      </c>
      <c r="C12" s="121" t="s">
        <v>86</v>
      </c>
      <c r="D12" s="122"/>
      <c r="E12" s="101" t="s">
        <v>87</v>
      </c>
      <c r="F12" s="121" t="s">
        <v>85</v>
      </c>
      <c r="G12" s="121" t="s">
        <v>86</v>
      </c>
      <c r="H12" s="121"/>
      <c r="I12" s="101" t="s">
        <v>296</v>
      </c>
      <c r="J12" s="121" t="s">
        <v>85</v>
      </c>
      <c r="K12" s="152" t="s">
        <v>86</v>
      </c>
    </row>
    <row r="13" spans="1:11">
      <c r="A13" s="99" t="s">
        <v>92</v>
      </c>
      <c r="B13" s="121" t="s">
        <v>85</v>
      </c>
      <c r="C13" s="121" t="s">
        <v>86</v>
      </c>
      <c r="D13" s="122"/>
      <c r="E13" s="101" t="s">
        <v>97</v>
      </c>
      <c r="F13" s="121" t="s">
        <v>85</v>
      </c>
      <c r="G13" s="121" t="s">
        <v>86</v>
      </c>
      <c r="H13" s="121"/>
      <c r="I13" s="101" t="s">
        <v>297</v>
      </c>
      <c r="J13" s="121" t="s">
        <v>85</v>
      </c>
      <c r="K13" s="152" t="s">
        <v>86</v>
      </c>
    </row>
    <row r="14" ht="16.35" spans="1:11">
      <c r="A14" s="108" t="s">
        <v>298</v>
      </c>
      <c r="B14" s="127" t="s">
        <v>85</v>
      </c>
      <c r="C14" s="127" t="s">
        <v>86</v>
      </c>
      <c r="D14" s="111"/>
      <c r="E14" s="110" t="s">
        <v>299</v>
      </c>
      <c r="F14" s="127" t="s">
        <v>85</v>
      </c>
      <c r="G14" s="127" t="s">
        <v>86</v>
      </c>
      <c r="H14" s="127"/>
      <c r="I14" s="110" t="s">
        <v>300</v>
      </c>
      <c r="J14" s="127" t="s">
        <v>85</v>
      </c>
      <c r="K14" s="153" t="s">
        <v>86</v>
      </c>
    </row>
    <row r="15" ht="16.35" spans="1:11">
      <c r="A15" s="114" t="s">
        <v>196</v>
      </c>
      <c r="B15" s="128" t="s">
        <v>292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90" customFormat="1" spans="1:11">
      <c r="A16" s="93" t="s">
        <v>301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pans="1:11">
      <c r="A17" s="105" t="s">
        <v>302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8"/>
    </row>
    <row r="18" spans="1:11">
      <c r="A18" s="105" t="s">
        <v>303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8"/>
    </row>
    <row r="19" spans="1:11">
      <c r="A19" s="130" t="s">
        <v>304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1" t="s">
        <v>305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5"/>
    </row>
    <row r="21" spans="1:11">
      <c r="A21" s="131"/>
      <c r="B21" s="124"/>
      <c r="C21" s="124"/>
      <c r="D21" s="124"/>
      <c r="E21" s="124"/>
      <c r="F21" s="124"/>
      <c r="G21" s="124"/>
      <c r="H21" s="124"/>
      <c r="I21" s="124"/>
      <c r="J21" s="124"/>
      <c r="K21" s="155"/>
    </row>
    <row r="22" spans="1:11">
      <c r="A22" s="131"/>
      <c r="B22" s="124"/>
      <c r="C22" s="124"/>
      <c r="D22" s="124"/>
      <c r="E22" s="124"/>
      <c r="F22" s="124"/>
      <c r="G22" s="124"/>
      <c r="H22" s="124"/>
      <c r="I22" s="124"/>
      <c r="J22" s="124"/>
      <c r="K22" s="155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59"/>
    </row>
    <row r="24" spans="1:11">
      <c r="A24" s="105" t="s">
        <v>124</v>
      </c>
      <c r="B24" s="106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6.35" spans="1:11">
      <c r="A25" s="134" t="s">
        <v>306</v>
      </c>
      <c r="B25" s="135" t="s">
        <v>292</v>
      </c>
      <c r="C25" s="135"/>
      <c r="D25" s="135"/>
      <c r="E25" s="135"/>
      <c r="F25" s="135"/>
      <c r="G25" s="135"/>
      <c r="H25" s="135"/>
      <c r="I25" s="135"/>
      <c r="J25" s="135"/>
      <c r="K25" s="160"/>
    </row>
    <row r="26" ht="16.3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ht="15" customHeight="1" spans="1:11">
      <c r="A27" s="137" t="s">
        <v>307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ht="15" customHeight="1" spans="1:11">
      <c r="A28" s="138" t="s">
        <v>308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1"/>
    </row>
    <row r="29" ht="15" customHeight="1" spans="1:11">
      <c r="A29" s="138" t="s">
        <v>309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1"/>
    </row>
    <row r="30" ht="15" customHeight="1" spans="1:11">
      <c r="A30" s="138" t="s">
        <v>310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1"/>
    </row>
    <row r="31" ht="15" customHeight="1" spans="1:11">
      <c r="A31" s="138" t="s">
        <v>311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1"/>
    </row>
    <row r="32" ht="15" customHeight="1" spans="1:11">
      <c r="A32" s="138" t="s">
        <v>312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61"/>
    </row>
    <row r="33" ht="15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1"/>
    </row>
    <row r="34" ht="15" customHeight="1" spans="1:11">
      <c r="A34" s="131"/>
      <c r="B34" s="124"/>
      <c r="C34" s="124"/>
      <c r="D34" s="124"/>
      <c r="E34" s="124"/>
      <c r="F34" s="124"/>
      <c r="G34" s="124"/>
      <c r="H34" s="124"/>
      <c r="I34" s="124"/>
      <c r="J34" s="124"/>
      <c r="K34" s="155"/>
    </row>
    <row r="35" ht="15" customHeight="1" spans="1:11">
      <c r="A35" s="140"/>
      <c r="B35" s="124"/>
      <c r="C35" s="124"/>
      <c r="D35" s="124"/>
      <c r="E35" s="124"/>
      <c r="F35" s="124"/>
      <c r="G35" s="124"/>
      <c r="H35" s="124"/>
      <c r="I35" s="124"/>
      <c r="J35" s="124"/>
      <c r="K35" s="155"/>
    </row>
    <row r="36" ht="15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2"/>
    </row>
    <row r="37" ht="18.75" customHeight="1" spans="1:11">
      <c r="A37" s="143" t="s">
        <v>313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3"/>
    </row>
    <row r="38" s="91" customFormat="1" ht="18.75" customHeight="1" spans="1:11">
      <c r="A38" s="105" t="s">
        <v>314</v>
      </c>
      <c r="B38" s="106"/>
      <c r="C38" s="106"/>
      <c r="D38" s="104" t="s">
        <v>315</v>
      </c>
      <c r="E38" s="104"/>
      <c r="F38" s="145" t="s">
        <v>316</v>
      </c>
      <c r="G38" s="146"/>
      <c r="H38" s="106" t="s">
        <v>317</v>
      </c>
      <c r="I38" s="106"/>
      <c r="J38" s="106" t="s">
        <v>318</v>
      </c>
      <c r="K38" s="158"/>
    </row>
    <row r="39" ht="18.75" customHeight="1" spans="1:13">
      <c r="A39" s="105" t="s">
        <v>196</v>
      </c>
      <c r="B39" s="106" t="s">
        <v>319</v>
      </c>
      <c r="C39" s="106"/>
      <c r="D39" s="106"/>
      <c r="E39" s="106"/>
      <c r="F39" s="106"/>
      <c r="G39" s="106"/>
      <c r="H39" s="106"/>
      <c r="I39" s="106"/>
      <c r="J39" s="106"/>
      <c r="K39" s="158"/>
      <c r="M39" s="91"/>
    </row>
    <row r="40" ht="23" customHeight="1" spans="1:11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58"/>
    </row>
    <row r="41" ht="18.75" customHeight="1" spans="1:1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58"/>
    </row>
    <row r="42" ht="32" customHeight="1" spans="1:11">
      <c r="A42" s="108" t="s">
        <v>145</v>
      </c>
      <c r="B42" s="112" t="s">
        <v>320</v>
      </c>
      <c r="C42" s="112"/>
      <c r="D42" s="147" t="s">
        <v>321</v>
      </c>
      <c r="E42" s="112" t="s">
        <v>322</v>
      </c>
      <c r="F42" s="147" t="s">
        <v>149</v>
      </c>
      <c r="G42" s="148">
        <v>45873</v>
      </c>
      <c r="H42" s="147" t="s">
        <v>150</v>
      </c>
      <c r="I42" s="147"/>
      <c r="J42" s="112" t="s">
        <v>323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200660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A33" sqref="A33:K33"/>
    </sheetView>
  </sheetViews>
  <sheetFormatPr defaultColWidth="10.1666666666667" defaultRowHeight="15.6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2.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s="89" customFormat="1" ht="26.55" spans="1:11">
      <c r="A1" s="92" t="s">
        <v>263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ht="16.35" spans="1:11">
      <c r="A2" s="93" t="s">
        <v>53</v>
      </c>
      <c r="B2" s="94" t="s">
        <v>54</v>
      </c>
      <c r="C2" s="94"/>
      <c r="D2" s="95" t="s">
        <v>61</v>
      </c>
      <c r="E2" s="96" t="str">
        <f>首期!B4</f>
        <v>TADDAN91551</v>
      </c>
      <c r="F2" s="95" t="s">
        <v>264</v>
      </c>
      <c r="G2" s="97" t="str">
        <f>首期!B5</f>
        <v>男式羽绒服</v>
      </c>
      <c r="H2" s="98"/>
      <c r="I2" s="129" t="s">
        <v>57</v>
      </c>
      <c r="J2" s="149" t="str">
        <f>首期!I2</f>
        <v>青岛锦瑞麟服装有限公司</v>
      </c>
      <c r="K2" s="150"/>
    </row>
    <row r="3" s="89" customFormat="1" ht="61" customHeight="1" spans="1:11">
      <c r="A3" s="99" t="s">
        <v>75</v>
      </c>
      <c r="B3" s="100" t="s">
        <v>265</v>
      </c>
      <c r="C3" s="100"/>
      <c r="D3" s="101" t="s">
        <v>266</v>
      </c>
      <c r="E3" s="102" t="str">
        <f>首期!F4</f>
        <v>2025/9/8-1836件（1000-TR01）2025/9/18-1000件（1000-TR01）   2025/10/3-3037件（1000-TR01）     2025/10/13-1000件（1000-TR01）</v>
      </c>
      <c r="F3" s="103"/>
      <c r="G3" s="103"/>
      <c r="H3" s="104" t="s">
        <v>267</v>
      </c>
      <c r="I3" s="104"/>
      <c r="J3" s="104"/>
      <c r="K3" s="151"/>
    </row>
    <row r="4" s="89" customFormat="1" spans="1:11">
      <c r="A4" s="105" t="s">
        <v>72</v>
      </c>
      <c r="B4" s="100">
        <v>2</v>
      </c>
      <c r="C4" s="100">
        <v>6</v>
      </c>
      <c r="D4" s="106" t="s">
        <v>268</v>
      </c>
      <c r="E4" s="107" t="s">
        <v>269</v>
      </c>
      <c r="F4" s="107"/>
      <c r="G4" s="107"/>
      <c r="H4" s="106" t="s">
        <v>270</v>
      </c>
      <c r="I4" s="106"/>
      <c r="J4" s="121" t="s">
        <v>66</v>
      </c>
      <c r="K4" s="152" t="s">
        <v>67</v>
      </c>
    </row>
    <row r="5" s="89" customFormat="1" spans="1:11">
      <c r="A5" s="105" t="s">
        <v>271</v>
      </c>
      <c r="B5" s="100" t="s">
        <v>272</v>
      </c>
      <c r="C5" s="100"/>
      <c r="D5" s="101" t="s">
        <v>269</v>
      </c>
      <c r="E5" s="101" t="s">
        <v>273</v>
      </c>
      <c r="F5" s="101" t="s">
        <v>274</v>
      </c>
      <c r="G5" s="101" t="s">
        <v>275</v>
      </c>
      <c r="H5" s="106" t="s">
        <v>276</v>
      </c>
      <c r="I5" s="106"/>
      <c r="J5" s="121" t="s">
        <v>66</v>
      </c>
      <c r="K5" s="152" t="s">
        <v>67</v>
      </c>
    </row>
    <row r="6" s="89" customFormat="1" ht="16.35" spans="1:11">
      <c r="A6" s="108" t="s">
        <v>277</v>
      </c>
      <c r="B6" s="109" t="s">
        <v>278</v>
      </c>
      <c r="C6" s="109"/>
      <c r="D6" s="110" t="s">
        <v>279</v>
      </c>
      <c r="E6" s="111"/>
      <c r="F6" s="112" t="s">
        <v>324</v>
      </c>
      <c r="G6" s="110"/>
      <c r="H6" s="113" t="s">
        <v>281</v>
      </c>
      <c r="I6" s="113"/>
      <c r="J6" s="127" t="s">
        <v>66</v>
      </c>
      <c r="K6" s="153" t="s">
        <v>67</v>
      </c>
    </row>
    <row r="7" s="89" customFormat="1" ht="16.3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9" customFormat="1" spans="1:11">
      <c r="A8" s="117" t="s">
        <v>282</v>
      </c>
      <c r="B8" s="118" t="s">
        <v>283</v>
      </c>
      <c r="C8" s="118" t="s">
        <v>284</v>
      </c>
      <c r="D8" s="118" t="s">
        <v>285</v>
      </c>
      <c r="E8" s="118" t="s">
        <v>286</v>
      </c>
      <c r="F8" s="118" t="s">
        <v>287</v>
      </c>
      <c r="G8" s="119" t="s">
        <v>325</v>
      </c>
      <c r="H8" s="120"/>
      <c r="I8" s="120"/>
      <c r="J8" s="120"/>
      <c r="K8" s="154"/>
    </row>
    <row r="9" s="89" customFormat="1" spans="1:11">
      <c r="A9" s="105" t="s">
        <v>289</v>
      </c>
      <c r="B9" s="106"/>
      <c r="C9" s="121" t="s">
        <v>66</v>
      </c>
      <c r="D9" s="121" t="s">
        <v>67</v>
      </c>
      <c r="E9" s="101" t="s">
        <v>290</v>
      </c>
      <c r="F9" s="122" t="s">
        <v>291</v>
      </c>
      <c r="G9" s="123" t="s">
        <v>292</v>
      </c>
      <c r="H9" s="124"/>
      <c r="I9" s="124"/>
      <c r="J9" s="124"/>
      <c r="K9" s="155"/>
    </row>
    <row r="10" s="89" customFormat="1" spans="1:11">
      <c r="A10" s="105" t="s">
        <v>293</v>
      </c>
      <c r="B10" s="106"/>
      <c r="C10" s="121" t="s">
        <v>66</v>
      </c>
      <c r="D10" s="121" t="s">
        <v>67</v>
      </c>
      <c r="E10" s="101" t="s">
        <v>294</v>
      </c>
      <c r="F10" s="122" t="s">
        <v>292</v>
      </c>
      <c r="G10" s="123" t="s">
        <v>295</v>
      </c>
      <c r="H10" s="124"/>
      <c r="I10" s="124"/>
      <c r="J10" s="124"/>
      <c r="K10" s="155"/>
    </row>
    <row r="11" s="89" customFormat="1" spans="1:11">
      <c r="A11" s="125" t="s">
        <v>209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="89" customFormat="1" spans="1:11">
      <c r="A12" s="99" t="s">
        <v>89</v>
      </c>
      <c r="B12" s="121" t="s">
        <v>85</v>
      </c>
      <c r="C12" s="121" t="s">
        <v>86</v>
      </c>
      <c r="D12" s="122"/>
      <c r="E12" s="101" t="s">
        <v>87</v>
      </c>
      <c r="F12" s="121" t="s">
        <v>85</v>
      </c>
      <c r="G12" s="121" t="s">
        <v>86</v>
      </c>
      <c r="H12" s="121"/>
      <c r="I12" s="101" t="s">
        <v>296</v>
      </c>
      <c r="J12" s="121" t="s">
        <v>85</v>
      </c>
      <c r="K12" s="152" t="s">
        <v>86</v>
      </c>
    </row>
    <row r="13" s="89" customFormat="1" spans="1:11">
      <c r="A13" s="99" t="s">
        <v>92</v>
      </c>
      <c r="B13" s="121" t="s">
        <v>85</v>
      </c>
      <c r="C13" s="121" t="s">
        <v>86</v>
      </c>
      <c r="D13" s="122"/>
      <c r="E13" s="101" t="s">
        <v>97</v>
      </c>
      <c r="F13" s="121" t="s">
        <v>85</v>
      </c>
      <c r="G13" s="121" t="s">
        <v>86</v>
      </c>
      <c r="H13" s="121"/>
      <c r="I13" s="101" t="s">
        <v>297</v>
      </c>
      <c r="J13" s="121" t="s">
        <v>85</v>
      </c>
      <c r="K13" s="152" t="s">
        <v>86</v>
      </c>
    </row>
    <row r="14" s="89" customFormat="1" ht="16.35" spans="1:11">
      <c r="A14" s="108" t="s">
        <v>298</v>
      </c>
      <c r="B14" s="127" t="s">
        <v>85</v>
      </c>
      <c r="C14" s="127" t="s">
        <v>86</v>
      </c>
      <c r="D14" s="111"/>
      <c r="E14" s="110" t="s">
        <v>299</v>
      </c>
      <c r="F14" s="127" t="s">
        <v>85</v>
      </c>
      <c r="G14" s="127" t="s">
        <v>86</v>
      </c>
      <c r="H14" s="127"/>
      <c r="I14" s="110" t="s">
        <v>300</v>
      </c>
      <c r="J14" s="127" t="s">
        <v>85</v>
      </c>
      <c r="K14" s="153" t="s">
        <v>86</v>
      </c>
    </row>
    <row r="15" s="89" customFormat="1" ht="16.35" spans="1:11">
      <c r="A15" s="114" t="s">
        <v>196</v>
      </c>
      <c r="B15" s="128" t="s">
        <v>292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90" customFormat="1" spans="1:11">
      <c r="A16" s="93" t="s">
        <v>301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="89" customFormat="1" spans="1:11">
      <c r="A17" s="105" t="s">
        <v>302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8"/>
    </row>
    <row r="18" s="89" customFormat="1" spans="1:11">
      <c r="A18" s="105" t="s">
        <v>303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8"/>
    </row>
    <row r="19" s="89" customFormat="1" spans="1:11">
      <c r="A19" s="130" t="s">
        <v>326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="89" customFormat="1" spans="1:11">
      <c r="A20" s="131" t="s">
        <v>327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5"/>
    </row>
    <row r="21" s="89" customFormat="1" spans="1:11">
      <c r="A21" s="131"/>
      <c r="B21" s="124"/>
      <c r="C21" s="124"/>
      <c r="D21" s="124"/>
      <c r="E21" s="124"/>
      <c r="F21" s="124"/>
      <c r="G21" s="124"/>
      <c r="H21" s="124"/>
      <c r="I21" s="124"/>
      <c r="J21" s="124"/>
      <c r="K21" s="155"/>
    </row>
    <row r="22" s="89" customFormat="1" spans="1:11">
      <c r="A22" s="131"/>
      <c r="B22" s="124"/>
      <c r="C22" s="124"/>
      <c r="D22" s="124"/>
      <c r="E22" s="124"/>
      <c r="F22" s="124"/>
      <c r="G22" s="124"/>
      <c r="H22" s="124"/>
      <c r="I22" s="124"/>
      <c r="J22" s="124"/>
      <c r="K22" s="155"/>
    </row>
    <row r="23" s="89" customFormat="1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59"/>
    </row>
    <row r="24" s="89" customFormat="1" spans="1:11">
      <c r="A24" s="105" t="s">
        <v>124</v>
      </c>
      <c r="B24" s="106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s="89" customFormat="1" ht="16.35" spans="1:11">
      <c r="A25" s="134" t="s">
        <v>306</v>
      </c>
      <c r="B25" s="135" t="s">
        <v>292</v>
      </c>
      <c r="C25" s="135"/>
      <c r="D25" s="135"/>
      <c r="E25" s="135"/>
      <c r="F25" s="135"/>
      <c r="G25" s="135"/>
      <c r="H25" s="135"/>
      <c r="I25" s="135"/>
      <c r="J25" s="135"/>
      <c r="K25" s="160"/>
    </row>
    <row r="26" s="89" customFormat="1" ht="16.3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="89" customFormat="1" ht="15" customHeight="1" spans="1:11">
      <c r="A27" s="137" t="s">
        <v>307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="89" customFormat="1" ht="15" customHeight="1" spans="1:11">
      <c r="A28" s="138" t="s">
        <v>328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1"/>
    </row>
    <row r="29" s="89" customFormat="1" ht="15" customHeight="1" spans="1:11">
      <c r="A29" s="138" t="s">
        <v>329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1"/>
    </row>
    <row r="30" s="89" customFormat="1" ht="15" customHeight="1" spans="1:11">
      <c r="A30" s="138" t="s">
        <v>330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1"/>
    </row>
    <row r="31" s="89" customFormat="1" ht="15" customHeight="1" spans="1:11">
      <c r="A31" s="138" t="s">
        <v>331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1"/>
    </row>
    <row r="32" s="89" customFormat="1" ht="15" customHeigh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1"/>
    </row>
    <row r="33" s="89" customFormat="1" ht="15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1"/>
    </row>
    <row r="34" s="89" customFormat="1" ht="15" customHeight="1" spans="1:11">
      <c r="A34" s="131"/>
      <c r="B34" s="124"/>
      <c r="C34" s="124"/>
      <c r="D34" s="124"/>
      <c r="E34" s="124"/>
      <c r="F34" s="124"/>
      <c r="G34" s="124"/>
      <c r="H34" s="124"/>
      <c r="I34" s="124"/>
      <c r="J34" s="124"/>
      <c r="K34" s="155"/>
    </row>
    <row r="35" s="89" customFormat="1" ht="15" customHeight="1" spans="1:11">
      <c r="A35" s="140"/>
      <c r="B35" s="124"/>
      <c r="C35" s="124"/>
      <c r="D35" s="124"/>
      <c r="E35" s="124"/>
      <c r="F35" s="124"/>
      <c r="G35" s="124"/>
      <c r="H35" s="124"/>
      <c r="I35" s="124"/>
      <c r="J35" s="124"/>
      <c r="K35" s="155"/>
    </row>
    <row r="36" s="89" customFormat="1" ht="15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2"/>
    </row>
    <row r="37" s="89" customFormat="1" ht="18.75" customHeight="1" spans="1:11">
      <c r="A37" s="143" t="s">
        <v>313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3"/>
    </row>
    <row r="38" s="91" customFormat="1" ht="18.75" customHeight="1" spans="1:11">
      <c r="A38" s="105" t="s">
        <v>314</v>
      </c>
      <c r="B38" s="106"/>
      <c r="C38" s="106"/>
      <c r="D38" s="104" t="s">
        <v>315</v>
      </c>
      <c r="E38" s="104"/>
      <c r="F38" s="145" t="s">
        <v>316</v>
      </c>
      <c r="G38" s="146"/>
      <c r="H38" s="106" t="s">
        <v>317</v>
      </c>
      <c r="I38" s="106"/>
      <c r="J38" s="106" t="s">
        <v>318</v>
      </c>
      <c r="K38" s="158"/>
    </row>
    <row r="39" s="89" customFormat="1" ht="18.75" customHeight="1" spans="1:13">
      <c r="A39" s="105" t="s">
        <v>196</v>
      </c>
      <c r="B39" s="106" t="s">
        <v>319</v>
      </c>
      <c r="C39" s="106"/>
      <c r="D39" s="106"/>
      <c r="E39" s="106"/>
      <c r="F39" s="106"/>
      <c r="G39" s="106"/>
      <c r="H39" s="106"/>
      <c r="I39" s="106"/>
      <c r="J39" s="106"/>
      <c r="K39" s="158"/>
      <c r="M39" s="91"/>
    </row>
    <row r="40" s="89" customFormat="1" ht="23" customHeight="1" spans="1:11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58"/>
    </row>
    <row r="41" s="89" customFormat="1" ht="18.75" customHeight="1" spans="1:1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58"/>
    </row>
    <row r="42" s="89" customFormat="1" ht="32" customHeight="1" spans="1:11">
      <c r="A42" s="108" t="s">
        <v>145</v>
      </c>
      <c r="B42" s="112" t="s">
        <v>146</v>
      </c>
      <c r="C42" s="112"/>
      <c r="D42" s="147" t="s">
        <v>321</v>
      </c>
      <c r="E42" s="112" t="s">
        <v>148</v>
      </c>
      <c r="F42" s="147" t="s">
        <v>149</v>
      </c>
      <c r="G42" s="148">
        <v>45914</v>
      </c>
      <c r="H42" s="147" t="s">
        <v>150</v>
      </c>
      <c r="I42" s="147"/>
      <c r="J42" s="112" t="s">
        <v>323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200660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9"/>
  <sheetViews>
    <sheetView zoomScale="80" zoomScaleNormal="80" topLeftCell="A7" workbookViewId="0">
      <selection activeCell="I12" sqref="I12"/>
    </sheetView>
  </sheetViews>
  <sheetFormatPr defaultColWidth="9" defaultRowHeight="26" customHeight="1"/>
  <cols>
    <col min="1" max="1" width="17.1666666666667" style="66" customWidth="1"/>
    <col min="2" max="7" width="12.8083333333333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tr">
        <f>'验货尺寸表 '!B2</f>
        <v>TADDAN91551</v>
      </c>
      <c r="C2" s="71"/>
      <c r="D2" s="72" t="s">
        <v>68</v>
      </c>
      <c r="E2" s="71" t="str">
        <f>'验货尺寸表 '!E2</f>
        <v>男式羽绒服</v>
      </c>
      <c r="F2" s="71"/>
      <c r="G2" s="71"/>
      <c r="H2" s="73"/>
      <c r="I2" s="85" t="s">
        <v>57</v>
      </c>
      <c r="J2" s="71" t="str">
        <f>'验货尺寸表 '!J2</f>
        <v>青岛锦瑞麟服装有限公司</v>
      </c>
      <c r="K2" s="71"/>
      <c r="L2" s="71"/>
      <c r="M2" s="71"/>
      <c r="N2" s="71"/>
    </row>
    <row r="3" ht="22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ht="22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76" t="s">
        <v>332</v>
      </c>
      <c r="J4" s="76" t="s">
        <v>333</v>
      </c>
      <c r="K4" s="76" t="s">
        <v>334</v>
      </c>
      <c r="L4" s="76" t="s">
        <v>335</v>
      </c>
      <c r="M4" s="76" t="s">
        <v>336</v>
      </c>
      <c r="N4" s="76" t="s">
        <v>337</v>
      </c>
    </row>
    <row r="5" ht="22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76" t="s">
        <v>164</v>
      </c>
      <c r="J5" s="76" t="s">
        <v>165</v>
      </c>
      <c r="K5" s="76" t="s">
        <v>166</v>
      </c>
      <c r="L5" s="76" t="s">
        <v>167</v>
      </c>
      <c r="M5" s="76" t="s">
        <v>168</v>
      </c>
      <c r="N5" s="76" t="s">
        <v>169</v>
      </c>
    </row>
    <row r="6" ht="22" customHeight="1" spans="1:14">
      <c r="A6" s="77" t="s">
        <v>172</v>
      </c>
      <c r="B6" s="78">
        <f t="shared" ref="B6:B8" si="0">C6-1</f>
        <v>72</v>
      </c>
      <c r="C6" s="78">
        <f t="shared" ref="C6:C8" si="1">D6-2</f>
        <v>73</v>
      </c>
      <c r="D6" s="79">
        <v>75</v>
      </c>
      <c r="E6" s="78">
        <f t="shared" ref="E6:E8" si="2">D6+2</f>
        <v>77</v>
      </c>
      <c r="F6" s="78">
        <f t="shared" ref="F6:F8" si="3">E6+2</f>
        <v>79</v>
      </c>
      <c r="G6" s="78">
        <f t="shared" ref="G6:G8" si="4">F6+1</f>
        <v>80</v>
      </c>
      <c r="H6" s="73"/>
      <c r="I6" s="86" t="s">
        <v>174</v>
      </c>
      <c r="J6" s="86" t="s">
        <v>173</v>
      </c>
      <c r="K6" s="86" t="s">
        <v>173</v>
      </c>
      <c r="L6" s="86" t="s">
        <v>173</v>
      </c>
      <c r="M6" s="86" t="s">
        <v>338</v>
      </c>
      <c r="N6" s="86" t="s">
        <v>173</v>
      </c>
    </row>
    <row r="7" ht="22" customHeight="1" spans="1:14">
      <c r="A7" s="77" t="s">
        <v>175</v>
      </c>
      <c r="B7" s="78">
        <f t="shared" si="0"/>
        <v>74</v>
      </c>
      <c r="C7" s="78">
        <f t="shared" si="1"/>
        <v>75</v>
      </c>
      <c r="D7" s="79">
        <v>77</v>
      </c>
      <c r="E7" s="78">
        <f t="shared" si="2"/>
        <v>79</v>
      </c>
      <c r="F7" s="78">
        <f t="shared" si="3"/>
        <v>81</v>
      </c>
      <c r="G7" s="78">
        <f t="shared" si="4"/>
        <v>82</v>
      </c>
      <c r="H7" s="73"/>
      <c r="I7" s="86" t="s">
        <v>174</v>
      </c>
      <c r="J7" s="86" t="s">
        <v>183</v>
      </c>
      <c r="K7" s="86" t="s">
        <v>183</v>
      </c>
      <c r="L7" s="86" t="s">
        <v>174</v>
      </c>
      <c r="M7" s="86" t="s">
        <v>174</v>
      </c>
      <c r="N7" s="86" t="s">
        <v>183</v>
      </c>
    </row>
    <row r="8" ht="22" customHeight="1" spans="1:14">
      <c r="A8" s="77" t="s">
        <v>176</v>
      </c>
      <c r="B8" s="78">
        <f t="shared" si="0"/>
        <v>74</v>
      </c>
      <c r="C8" s="78">
        <f t="shared" si="1"/>
        <v>75</v>
      </c>
      <c r="D8" s="79">
        <v>77</v>
      </c>
      <c r="E8" s="78">
        <f t="shared" si="2"/>
        <v>79</v>
      </c>
      <c r="F8" s="78">
        <f t="shared" si="3"/>
        <v>81</v>
      </c>
      <c r="G8" s="78">
        <f t="shared" si="4"/>
        <v>82</v>
      </c>
      <c r="H8" s="73"/>
      <c r="I8" s="86" t="s">
        <v>173</v>
      </c>
      <c r="J8" s="86" t="s">
        <v>338</v>
      </c>
      <c r="K8" s="86" t="s">
        <v>173</v>
      </c>
      <c r="L8" s="86" t="s">
        <v>173</v>
      </c>
      <c r="M8" s="86" t="s">
        <v>173</v>
      </c>
      <c r="N8" s="86" t="s">
        <v>173</v>
      </c>
    </row>
    <row r="9" ht="22" customHeight="1" spans="1:14">
      <c r="A9" s="77" t="s">
        <v>177</v>
      </c>
      <c r="B9" s="78">
        <f>C9-4</f>
        <v>114</v>
      </c>
      <c r="C9" s="78">
        <f>D9-4</f>
        <v>118</v>
      </c>
      <c r="D9" s="79">
        <v>122</v>
      </c>
      <c r="E9" s="78">
        <f>D9+4</f>
        <v>126</v>
      </c>
      <c r="F9" s="78">
        <f>E9+4</f>
        <v>130</v>
      </c>
      <c r="G9" s="78">
        <f>F9+6</f>
        <v>136</v>
      </c>
      <c r="H9" s="73"/>
      <c r="I9" s="86" t="s">
        <v>173</v>
      </c>
      <c r="J9" s="86" t="s">
        <v>339</v>
      </c>
      <c r="K9" s="86" t="s">
        <v>340</v>
      </c>
      <c r="L9" s="86" t="s">
        <v>173</v>
      </c>
      <c r="M9" s="86" t="s">
        <v>183</v>
      </c>
      <c r="N9" s="86" t="s">
        <v>174</v>
      </c>
    </row>
    <row r="10" ht="22" customHeight="1" spans="1:14">
      <c r="A10" s="77" t="s">
        <v>178</v>
      </c>
      <c r="B10" s="78">
        <f>C10-4</f>
        <v>110</v>
      </c>
      <c r="C10" s="78">
        <f>D10-4</f>
        <v>114</v>
      </c>
      <c r="D10" s="79">
        <v>118</v>
      </c>
      <c r="E10" s="78">
        <f>D10+4</f>
        <v>122</v>
      </c>
      <c r="F10" s="78">
        <f>E10+5</f>
        <v>127</v>
      </c>
      <c r="G10" s="78">
        <f>F10+6</f>
        <v>133</v>
      </c>
      <c r="H10" s="73"/>
      <c r="I10" s="86" t="s">
        <v>174</v>
      </c>
      <c r="J10" s="86" t="s">
        <v>173</v>
      </c>
      <c r="K10" s="86" t="s">
        <v>173</v>
      </c>
      <c r="L10" s="86" t="s">
        <v>173</v>
      </c>
      <c r="M10" s="86" t="s">
        <v>174</v>
      </c>
      <c r="N10" s="86" t="s">
        <v>173</v>
      </c>
    </row>
    <row r="11" ht="22" customHeight="1" spans="1:14">
      <c r="A11" s="77" t="s">
        <v>179</v>
      </c>
      <c r="B11" s="78">
        <f>C11-1.2</f>
        <v>87</v>
      </c>
      <c r="C11" s="78">
        <f>D11-1.8</f>
        <v>88.2</v>
      </c>
      <c r="D11" s="79">
        <v>90</v>
      </c>
      <c r="E11" s="78">
        <f>D11+1.8</f>
        <v>91.8</v>
      </c>
      <c r="F11" s="78">
        <f>E11+1.8</f>
        <v>93.6</v>
      </c>
      <c r="G11" s="78">
        <f>F11+1.3</f>
        <v>94.9</v>
      </c>
      <c r="H11" s="73"/>
      <c r="I11" s="86" t="s">
        <v>339</v>
      </c>
      <c r="J11" s="86" t="s">
        <v>339</v>
      </c>
      <c r="K11" s="86" t="s">
        <v>338</v>
      </c>
      <c r="L11" s="86" t="s">
        <v>339</v>
      </c>
      <c r="M11" s="86" t="s">
        <v>173</v>
      </c>
      <c r="N11" s="86" t="s">
        <v>338</v>
      </c>
    </row>
    <row r="12" ht="22" customHeight="1" spans="1:14">
      <c r="A12" s="77" t="s">
        <v>180</v>
      </c>
      <c r="B12" s="78">
        <f>C12-1.2</f>
        <v>46.6</v>
      </c>
      <c r="C12" s="78">
        <f>D12-1.2</f>
        <v>47.8</v>
      </c>
      <c r="D12" s="79">
        <v>49</v>
      </c>
      <c r="E12" s="78">
        <f>D12+1.2</f>
        <v>50.2</v>
      </c>
      <c r="F12" s="78">
        <f>E12+1.2</f>
        <v>51.4</v>
      </c>
      <c r="G12" s="78">
        <f>F12+1.4</f>
        <v>52.8</v>
      </c>
      <c r="H12" s="73"/>
      <c r="I12" s="86" t="s">
        <v>173</v>
      </c>
      <c r="J12" s="86" t="s">
        <v>173</v>
      </c>
      <c r="K12" s="86" t="s">
        <v>173</v>
      </c>
      <c r="L12" s="86" t="s">
        <v>173</v>
      </c>
      <c r="M12" s="86" t="s">
        <v>173</v>
      </c>
      <c r="N12" s="86" t="s">
        <v>173</v>
      </c>
    </row>
    <row r="13" ht="22" customHeight="1" spans="1:14">
      <c r="A13" s="77" t="s">
        <v>181</v>
      </c>
      <c r="B13" s="78">
        <f>C13-0.6</f>
        <v>63.2</v>
      </c>
      <c r="C13" s="78">
        <f>D13-1.2</f>
        <v>63.8</v>
      </c>
      <c r="D13" s="79">
        <v>65</v>
      </c>
      <c r="E13" s="78">
        <f>D13+1.2</f>
        <v>66.2</v>
      </c>
      <c r="F13" s="78">
        <f>E13+1.2</f>
        <v>67.4</v>
      </c>
      <c r="G13" s="78">
        <f>F13+0.6</f>
        <v>68</v>
      </c>
      <c r="H13" s="73"/>
      <c r="I13" s="86" t="s">
        <v>173</v>
      </c>
      <c r="J13" s="86" t="s">
        <v>173</v>
      </c>
      <c r="K13" s="86" t="s">
        <v>173</v>
      </c>
      <c r="L13" s="86" t="s">
        <v>173</v>
      </c>
      <c r="M13" s="86" t="s">
        <v>173</v>
      </c>
      <c r="N13" s="86" t="s">
        <v>173</v>
      </c>
    </row>
    <row r="14" ht="22" customHeight="1" spans="1:14">
      <c r="A14" s="77" t="s">
        <v>182</v>
      </c>
      <c r="B14" s="78">
        <f>C14-0.8</f>
        <v>22.4</v>
      </c>
      <c r="C14" s="78">
        <f>D14-0.8</f>
        <v>23.2</v>
      </c>
      <c r="D14" s="79">
        <v>24</v>
      </c>
      <c r="E14" s="78">
        <f>D14+0.8</f>
        <v>24.8</v>
      </c>
      <c r="F14" s="78">
        <f>E14+0.8</f>
        <v>25.6</v>
      </c>
      <c r="G14" s="78">
        <f>F14+1.3</f>
        <v>26.9</v>
      </c>
      <c r="H14" s="73"/>
      <c r="I14" s="86" t="s">
        <v>173</v>
      </c>
      <c r="J14" s="86" t="s">
        <v>173</v>
      </c>
      <c r="K14" s="86" t="s">
        <v>183</v>
      </c>
      <c r="L14" s="86" t="s">
        <v>173</v>
      </c>
      <c r="M14" s="86" t="s">
        <v>173</v>
      </c>
      <c r="N14" s="86" t="s">
        <v>173</v>
      </c>
    </row>
    <row r="15" ht="22" customHeight="1" spans="1:14">
      <c r="A15" s="77" t="s">
        <v>184</v>
      </c>
      <c r="B15" s="78">
        <f>C15-0.7</f>
        <v>20.6</v>
      </c>
      <c r="C15" s="78">
        <f>D15-0.7</f>
        <v>21.3</v>
      </c>
      <c r="D15" s="79">
        <v>22</v>
      </c>
      <c r="E15" s="78">
        <f>D15+0.7</f>
        <v>22.7</v>
      </c>
      <c r="F15" s="78">
        <f>E15+0.7</f>
        <v>23.4</v>
      </c>
      <c r="G15" s="78">
        <f>F15+1</f>
        <v>24.4</v>
      </c>
      <c r="H15" s="73"/>
      <c r="I15" s="86" t="s">
        <v>173</v>
      </c>
      <c r="J15" s="86" t="s">
        <v>173</v>
      </c>
      <c r="K15" s="86" t="s">
        <v>173</v>
      </c>
      <c r="L15" s="86" t="s">
        <v>173</v>
      </c>
      <c r="M15" s="86" t="s">
        <v>173</v>
      </c>
      <c r="N15" s="86" t="s">
        <v>173</v>
      </c>
    </row>
    <row r="16" ht="22" customHeight="1" spans="1:14">
      <c r="A16" s="77" t="s">
        <v>185</v>
      </c>
      <c r="B16" s="78">
        <f t="shared" ref="B16:B22" si="5">C16-0.5</f>
        <v>14.5</v>
      </c>
      <c r="C16" s="78">
        <f t="shared" ref="C16:C22" si="6">D16-0.5</f>
        <v>15</v>
      </c>
      <c r="D16" s="79">
        <v>15.5</v>
      </c>
      <c r="E16" s="78">
        <f t="shared" ref="E16:E22" si="7">D16+0.5</f>
        <v>16</v>
      </c>
      <c r="F16" s="78">
        <f t="shared" ref="F16:F22" si="8">E16+0.5</f>
        <v>16.5</v>
      </c>
      <c r="G16" s="78">
        <f>F16+0.7</f>
        <v>17.2</v>
      </c>
      <c r="H16" s="73"/>
      <c r="I16" s="86" t="s">
        <v>173</v>
      </c>
      <c r="J16" s="86" t="s">
        <v>173</v>
      </c>
      <c r="K16" s="86" t="s">
        <v>173</v>
      </c>
      <c r="L16" s="86" t="s">
        <v>173</v>
      </c>
      <c r="M16" s="86" t="s">
        <v>173</v>
      </c>
      <c r="N16" s="86" t="s">
        <v>173</v>
      </c>
    </row>
    <row r="17" ht="22" customHeight="1" spans="1:14">
      <c r="A17" s="77" t="s">
        <v>186</v>
      </c>
      <c r="B17" s="78">
        <f>C17</f>
        <v>2</v>
      </c>
      <c r="C17" s="78">
        <f>D17</f>
        <v>2</v>
      </c>
      <c r="D17" s="79">
        <v>2</v>
      </c>
      <c r="E17" s="78">
        <f t="shared" ref="E17:G17" si="9">D17</f>
        <v>2</v>
      </c>
      <c r="F17" s="78">
        <f t="shared" si="9"/>
        <v>2</v>
      </c>
      <c r="G17" s="78">
        <f t="shared" si="9"/>
        <v>2</v>
      </c>
      <c r="H17" s="73"/>
      <c r="I17" s="86" t="s">
        <v>173</v>
      </c>
      <c r="J17" s="86" t="s">
        <v>173</v>
      </c>
      <c r="K17" s="86" t="s">
        <v>174</v>
      </c>
      <c r="L17" s="86" t="s">
        <v>173</v>
      </c>
      <c r="M17" s="86" t="s">
        <v>173</v>
      </c>
      <c r="N17" s="86" t="s">
        <v>173</v>
      </c>
    </row>
    <row r="18" ht="22" customHeight="1" spans="1:14">
      <c r="A18" s="77" t="s">
        <v>187</v>
      </c>
      <c r="B18" s="78">
        <f t="shared" si="5"/>
        <v>9.5</v>
      </c>
      <c r="C18" s="78">
        <f t="shared" si="6"/>
        <v>10</v>
      </c>
      <c r="D18" s="79">
        <v>10.5</v>
      </c>
      <c r="E18" s="78">
        <f t="shared" si="7"/>
        <v>11</v>
      </c>
      <c r="F18" s="78">
        <f t="shared" si="8"/>
        <v>11.5</v>
      </c>
      <c r="G18" s="78">
        <f>F18+0.7</f>
        <v>12.2</v>
      </c>
      <c r="H18" s="73"/>
      <c r="I18" s="86" t="s">
        <v>173</v>
      </c>
      <c r="J18" s="86" t="s">
        <v>173</v>
      </c>
      <c r="K18" s="86" t="s">
        <v>173</v>
      </c>
      <c r="L18" s="86" t="s">
        <v>173</v>
      </c>
      <c r="M18" s="86" t="s">
        <v>173</v>
      </c>
      <c r="N18" s="86" t="s">
        <v>173</v>
      </c>
    </row>
    <row r="19" ht="22" customHeight="1" spans="1:14">
      <c r="A19" s="80" t="s">
        <v>188</v>
      </c>
      <c r="B19" s="78">
        <f>C19-1</f>
        <v>60</v>
      </c>
      <c r="C19" s="78">
        <f>D19-1</f>
        <v>61</v>
      </c>
      <c r="D19" s="81">
        <v>62</v>
      </c>
      <c r="E19" s="78">
        <f>(D19+1)</f>
        <v>63</v>
      </c>
      <c r="F19" s="78">
        <f>(E19+1)</f>
        <v>64</v>
      </c>
      <c r="G19" s="78">
        <f>(F19+1.5)</f>
        <v>65.5</v>
      </c>
      <c r="H19" s="73"/>
      <c r="I19" s="86" t="s">
        <v>174</v>
      </c>
      <c r="J19" s="86" t="s">
        <v>174</v>
      </c>
      <c r="K19" s="86" t="s">
        <v>183</v>
      </c>
      <c r="L19" s="86" t="s">
        <v>174</v>
      </c>
      <c r="M19" s="86" t="s">
        <v>183</v>
      </c>
      <c r="N19" s="86" t="s">
        <v>183</v>
      </c>
    </row>
    <row r="20" ht="22" customHeight="1" spans="1:14">
      <c r="A20" s="77" t="s">
        <v>189</v>
      </c>
      <c r="B20" s="78">
        <f>D20</f>
        <v>12</v>
      </c>
      <c r="C20" s="78">
        <f>D20</f>
        <v>12</v>
      </c>
      <c r="D20" s="81">
        <v>12</v>
      </c>
      <c r="E20" s="78">
        <f>D20</f>
        <v>12</v>
      </c>
      <c r="F20" s="78">
        <f>D20</f>
        <v>12</v>
      </c>
      <c r="G20" s="78">
        <f>D20</f>
        <v>12</v>
      </c>
      <c r="H20" s="73"/>
      <c r="I20" s="86" t="s">
        <v>173</v>
      </c>
      <c r="J20" s="86" t="s">
        <v>173</v>
      </c>
      <c r="K20" s="86" t="s">
        <v>173</v>
      </c>
      <c r="L20" s="86" t="s">
        <v>173</v>
      </c>
      <c r="M20" s="86" t="s">
        <v>173</v>
      </c>
      <c r="N20" s="86" t="s">
        <v>173</v>
      </c>
    </row>
    <row r="21" ht="22" customHeight="1" spans="1:14">
      <c r="A21" s="77" t="s">
        <v>190</v>
      </c>
      <c r="B21" s="78">
        <f t="shared" si="5"/>
        <v>37</v>
      </c>
      <c r="C21" s="78">
        <f t="shared" si="6"/>
        <v>37.5</v>
      </c>
      <c r="D21" s="79">
        <v>38</v>
      </c>
      <c r="E21" s="78">
        <f t="shared" si="7"/>
        <v>38.5</v>
      </c>
      <c r="F21" s="78">
        <f t="shared" si="8"/>
        <v>39</v>
      </c>
      <c r="G21" s="82">
        <f>F21+0.5</f>
        <v>39.5</v>
      </c>
      <c r="H21" s="73"/>
      <c r="I21" s="86" t="s">
        <v>341</v>
      </c>
      <c r="J21" s="86" t="s">
        <v>183</v>
      </c>
      <c r="K21" s="86" t="s">
        <v>173</v>
      </c>
      <c r="L21" s="86" t="s">
        <v>173</v>
      </c>
      <c r="M21" s="86" t="s">
        <v>183</v>
      </c>
      <c r="N21" s="86" t="s">
        <v>183</v>
      </c>
    </row>
    <row r="22" ht="22" customHeight="1" spans="1:14">
      <c r="A22" s="77" t="s">
        <v>191</v>
      </c>
      <c r="B22" s="78">
        <f t="shared" si="5"/>
        <v>31</v>
      </c>
      <c r="C22" s="78">
        <f t="shared" si="6"/>
        <v>31.5</v>
      </c>
      <c r="D22" s="79">
        <v>32</v>
      </c>
      <c r="E22" s="78">
        <f t="shared" si="7"/>
        <v>32.5</v>
      </c>
      <c r="F22" s="78">
        <f t="shared" si="8"/>
        <v>33</v>
      </c>
      <c r="G22" s="82">
        <f>F22+0.75</f>
        <v>33.75</v>
      </c>
      <c r="H22" s="73"/>
      <c r="I22" s="86" t="s">
        <v>173</v>
      </c>
      <c r="J22" s="86" t="s">
        <v>338</v>
      </c>
      <c r="K22" s="86" t="s">
        <v>173</v>
      </c>
      <c r="L22" s="86" t="s">
        <v>173</v>
      </c>
      <c r="M22" s="86" t="s">
        <v>173</v>
      </c>
      <c r="N22" s="86" t="s">
        <v>173</v>
      </c>
    </row>
    <row r="23" ht="22" customHeight="1" spans="1:14">
      <c r="A23" s="77" t="s">
        <v>192</v>
      </c>
      <c r="B23" s="78">
        <f>D23-1</f>
        <v>18</v>
      </c>
      <c r="C23" s="78">
        <f t="shared" ref="C23:G23" si="10">B23</f>
        <v>18</v>
      </c>
      <c r="D23" s="79">
        <v>19</v>
      </c>
      <c r="E23" s="78">
        <f t="shared" si="10"/>
        <v>19</v>
      </c>
      <c r="F23" s="78">
        <f>D23+1.5</f>
        <v>20.5</v>
      </c>
      <c r="G23" s="78">
        <f t="shared" si="10"/>
        <v>20.5</v>
      </c>
      <c r="H23" s="73"/>
      <c r="I23" s="86" t="s">
        <v>173</v>
      </c>
      <c r="J23" s="86" t="s">
        <v>173</v>
      </c>
      <c r="K23" s="86" t="s">
        <v>173</v>
      </c>
      <c r="L23" s="86" t="s">
        <v>173</v>
      </c>
      <c r="M23" s="86" t="s">
        <v>173</v>
      </c>
      <c r="N23" s="86" t="s">
        <v>173</v>
      </c>
    </row>
    <row r="24" ht="22" customHeight="1" spans="1:14">
      <c r="A24" s="77" t="s">
        <v>193</v>
      </c>
      <c r="B24" s="78">
        <f>C24</f>
        <v>17</v>
      </c>
      <c r="C24" s="78">
        <f>D24</f>
        <v>17</v>
      </c>
      <c r="D24" s="79">
        <v>17</v>
      </c>
      <c r="E24" s="78">
        <f>D24</f>
        <v>17</v>
      </c>
      <c r="F24" s="78">
        <f>E24+1.5</f>
        <v>18.5</v>
      </c>
      <c r="G24" s="78">
        <f>F24</f>
        <v>18.5</v>
      </c>
      <c r="H24" s="73"/>
      <c r="I24" s="86" t="s">
        <v>173</v>
      </c>
      <c r="J24" s="86" t="s">
        <v>173</v>
      </c>
      <c r="K24" s="86" t="s">
        <v>173</v>
      </c>
      <c r="L24" s="86" t="s">
        <v>173</v>
      </c>
      <c r="M24" s="86" t="s">
        <v>173</v>
      </c>
      <c r="N24" s="86" t="s">
        <v>173</v>
      </c>
    </row>
    <row r="25" ht="22" customHeight="1" spans="1:14">
      <c r="A25" s="77" t="s">
        <v>194</v>
      </c>
      <c r="B25" s="79">
        <f>C25-8</f>
        <v>191</v>
      </c>
      <c r="C25" s="79">
        <f>D25-11</f>
        <v>199</v>
      </c>
      <c r="D25" s="79">
        <v>210</v>
      </c>
      <c r="E25" s="79">
        <f>D25+11</f>
        <v>221</v>
      </c>
      <c r="F25" s="79">
        <f>E25+12</f>
        <v>233</v>
      </c>
      <c r="G25" s="79">
        <f>F25+12</f>
        <v>245</v>
      </c>
      <c r="H25" s="73"/>
      <c r="I25" s="86"/>
      <c r="J25" s="86"/>
      <c r="K25" s="86"/>
      <c r="L25" s="86"/>
      <c r="M25" s="86"/>
      <c r="N25" s="86"/>
    </row>
    <row r="26" ht="22" customHeight="1" spans="1:14">
      <c r="A26" s="77" t="s">
        <v>195</v>
      </c>
      <c r="B26" s="79">
        <f t="shared" ref="B26:G26" si="11">B25-5</f>
        <v>186</v>
      </c>
      <c r="C26" s="79">
        <f t="shared" si="11"/>
        <v>194</v>
      </c>
      <c r="D26" s="79">
        <f t="shared" si="11"/>
        <v>205</v>
      </c>
      <c r="E26" s="79">
        <f t="shared" si="11"/>
        <v>216</v>
      </c>
      <c r="F26" s="79">
        <f t="shared" si="11"/>
        <v>228</v>
      </c>
      <c r="G26" s="79">
        <f t="shared" si="11"/>
        <v>240</v>
      </c>
      <c r="H26" s="73"/>
      <c r="I26" s="86"/>
      <c r="J26" s="86"/>
      <c r="K26" s="86"/>
      <c r="L26" s="86"/>
      <c r="M26" s="86"/>
      <c r="N26" s="86"/>
    </row>
    <row r="27" ht="22" customHeight="1" spans="1:14">
      <c r="A27" s="83" t="s">
        <v>196</v>
      </c>
      <c r="D27" s="84"/>
      <c r="E27" s="84"/>
      <c r="F27" s="84"/>
      <c r="G27" s="84"/>
      <c r="H27" s="84"/>
      <c r="I27" s="87"/>
      <c r="J27" s="87"/>
      <c r="K27" s="87"/>
      <c r="L27" s="87"/>
      <c r="M27" s="87"/>
      <c r="N27" s="87"/>
    </row>
    <row r="28" ht="22" customHeight="1" spans="1:14">
      <c r="A28" s="66" t="s">
        <v>342</v>
      </c>
      <c r="D28" s="84"/>
      <c r="E28" s="84"/>
      <c r="F28" s="84"/>
      <c r="G28" s="84"/>
      <c r="H28" s="84"/>
      <c r="I28" s="87"/>
      <c r="J28" s="87"/>
      <c r="K28" s="87"/>
      <c r="L28" s="87"/>
      <c r="M28" s="87"/>
      <c r="N28" s="87"/>
    </row>
    <row r="29" spans="1:13">
      <c r="A29" s="84"/>
      <c r="B29" s="84"/>
      <c r="C29" s="84"/>
      <c r="D29" s="84"/>
      <c r="E29" s="84"/>
      <c r="F29" s="84"/>
      <c r="G29" s="84"/>
      <c r="H29" s="84"/>
      <c r="I29" s="88" t="s">
        <v>343</v>
      </c>
      <c r="J29" s="88"/>
      <c r="K29" s="88" t="s">
        <v>199</v>
      </c>
      <c r="L29" s="88"/>
      <c r="M29" s="88" t="s">
        <v>344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2025-09-14T13:33:11Z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