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<sst xmlns="http://schemas.openxmlformats.org/spreadsheetml/2006/main" count="1229" uniqueCount="423">
  <si>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</si>
  <si>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</si>
  <si>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</si>
  <si>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</si>
  <si>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</si>
  <si>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</si>
  <si>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</si>
  <si>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</si>
  <si>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</si>
  <si>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</si>
  <si>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</si>
  <si>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</si>
  <si>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</si>
  <si>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</si>
  <si>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</si>
  <si>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</si>
  <si>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</si>
  <si>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</si>
  <si>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</si>
  <si>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</si>
  <si>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</si>
  <si>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</si>
  <si>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</si>
  <si>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</si>
  <si>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</si>
  <si>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</si>
  <si>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</si>
  <si>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</si>
  <si>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</si>
  <si>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</si>
  <si>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</si>
  <si>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</si>
  <si>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</si>
  <si>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</si>
  <si>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</si>
  <si>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</si>
  <si>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</si>
  <si>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</si>
  <si>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</si>
  <si>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</si>
  <si>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</si>
  <si>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</si>
  <si>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</si>
  <si>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</si>
  <si>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</si>
  <si>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</si>
  <si>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</si>
  <si>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</si>
  <si>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</si>
  <si>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</si>
  <si>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</si>
  <si>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</si>
  <si>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</si>
  <si>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</si>
  <si>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</si>
  <si>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</si>
  <si>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</si>
  <si>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</si>
  <si>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</si>
  <si>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</si>
  <si>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</si>
  <si>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</si>
  <si>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TADDAN91059</t>
  </si>
  <si>
    <t>合同交期</t>
  </si>
  <si>
    <t>2025/9/8-1034件（1000-TR01）          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</si>
  <si>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</si>
  <si>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</si>
  <si>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</si>
  <si>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</si>
  <si>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</si>
  <si>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</si>
  <si>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</si>
  <si>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</si>
  <si>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</si>
  <si>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</si>
  <si>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</si>
  <si>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1038件</t>
  </si>
  <si>
    <t>包装预计完成日</t>
  </si>
  <si>
    <t>印花、刺绣确认样</t>
  </si>
  <si>
    <t>采购凭证编号：</t>
  </si>
  <si>
    <t>CGDD25043000025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</si>
  <si>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</si>
  <si>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</si>
  <si>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</si>
  <si>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</si>
  <si>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</si>
  <si>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</si>
  <si>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</si>
  <si>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</si>
  <si>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</si>
  <si>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</si>
  <si>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</si>
  <si>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</si>
  <si>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</si>
  <si>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</si>
  <si>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</si>
  <si>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</si>
  <si>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</si>
  <si>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</si>
  <si>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</si>
  <si>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</si>
  <si>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</si>
  <si>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</si>
  <si>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</si>
  <si>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</si>
  <si>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</si>
  <si>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</si>
  <si>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</si>
  <si>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</si>
  <si>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</si>
  <si>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</si>
  <si>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</si>
  <si>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</si>
  <si>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</si>
  <si>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</si>
  <si>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</si>
  <si>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</si>
  <si>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</si>
  <si>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黑色 G01X</t>
  </si>
  <si>
    <t>勇气蓝\黑色 K926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</si>
  <si>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</si>
  <si>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</si>
  <si>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</si>
  <si>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</si>
  <si>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</si>
  <si>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</si>
  <si>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</si>
  <si>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</si>
  <si>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1.帽口双面胶内里不平服，吃皱，且鱼骨通道偏宽，没有立体感，外露画粉线。</t>
  </si>
  <si>
    <t>2.底襟领口处反折反吐止口。</t>
  </si>
  <si>
    <t>3.帽口面里合缝时吃势不均匀，有拉抻吃皱现象。</t>
  </si>
  <si>
    <t>4.胸斗与前中拉链吃皱不同步，不平服，打扭。</t>
  </si>
  <si>
    <t>5.前中0.1cm明线宽窄不均匀，断线。</t>
  </si>
  <si>
    <t>6.帽口四合扣方向错误。</t>
  </si>
  <si>
    <t>7.袖口面里寨点错位。</t>
  </si>
  <si>
    <t>8.里贴袋斗口不平整。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</si>
  <si>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</si>
  <si>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</si>
  <si>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</si>
  <si>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</si>
  <si>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</si>
  <si>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</si>
  <si>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</si>
  <si>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</si>
  <si>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</si>
  <si>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</si>
  <si>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</si>
  <si>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</si>
  <si>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</si>
  <si>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</si>
  <si>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</si>
  <si>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</si>
  <si>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</si>
  <si>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</si>
  <si>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</si>
  <si>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</si>
  <si>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</si>
  <si>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</si>
  <si>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</si>
  <si>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</si>
  <si>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</si>
  <si>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</si>
  <si>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</si>
  <si>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</si>
  <si>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</si>
  <si>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</si>
  <si>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</si>
  <si>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</si>
  <si>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</si>
  <si>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</si>
  <si>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</si>
  <si>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</si>
  <si>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前中长</t>
  </si>
  <si>
    <t>0</t>
  </si>
  <si>
    <t>胸围</t>
  </si>
  <si>
    <t>腰围</t>
  </si>
  <si>
    <t>下摆</t>
  </si>
  <si>
    <t>总肩宽</t>
  </si>
  <si>
    <t>肩点袖长</t>
  </si>
  <si>
    <t>袖肥</t>
  </si>
  <si>
    <t>袖肘</t>
  </si>
  <si>
    <t>袖口 拉量</t>
  </si>
  <si>
    <t>袖口松量</t>
  </si>
  <si>
    <t>上领围</t>
  </si>
  <si>
    <t>下领围</t>
  </si>
  <si>
    <t>帽前领高</t>
  </si>
  <si>
    <t>内领后领高</t>
  </si>
  <si>
    <t>帽高　</t>
  </si>
  <si>
    <t>帽宽</t>
  </si>
  <si>
    <t>左胸袋长</t>
  </si>
  <si>
    <t>右胸袋长</t>
  </si>
  <si>
    <t>侧插袋拉链开口长</t>
  </si>
  <si>
    <t>内袋开口长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</si>
  <si>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</si>
  <si>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</si>
  <si>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</si>
  <si>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</si>
  <si>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验货时间：6/5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</si>
  <si>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</si>
  <si>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</si>
  <si>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</si>
  <si>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</si>
  <si>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</si>
  <si>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</si>
  <si>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</si>
  <si>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</si>
  <si>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</si>
  <si>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</si>
  <si>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</si>
  <si>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</si>
  <si>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</si>
  <si>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S#1件 M#10件,L#10件,XL#10件,XXL#10件,XXXL10件</t>
  </si>
  <si>
    <t>勇气蓝\黑色 K926 S#1件 M#10件,L#10件,XL#10件,XXL#10件,XXXL10件</t>
  </si>
  <si>
    <t>【耐水洗测试】：耐洗水测试明细（要求齐色、齐号）</t>
  </si>
  <si>
    <t>黑色 G01X L-1件</t>
  </si>
  <si>
    <t>勇气蓝\黑色 L-1件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</si>
  <si>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</si>
  <si>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</si>
  <si>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</si>
  <si>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1.前中两侧拉链斗订时拉抻，不平服。</t>
  </si>
  <si>
    <t>2.下摆突角。</t>
  </si>
  <si>
    <t>3.领口高低位（拉链两侧），且上领不圆顺。</t>
  </si>
  <si>
    <t>4.上袖弧势不顺直，有死褶现象。</t>
  </si>
  <si>
    <t>5.袖口拼吃皱。</t>
  </si>
  <si>
    <t>【整改的严重缺陷及整改复核时间】</t>
  </si>
  <si>
    <t>尾期复核品质情况</t>
  </si>
  <si>
    <t>黑色</t>
  </si>
  <si>
    <t>勇气蓝\黑色</t>
  </si>
  <si>
    <t>+0.5</t>
  </si>
  <si>
    <t>0/+0.5/+0.5</t>
  </si>
  <si>
    <t>0/-0.5/-0.5</t>
  </si>
  <si>
    <t>+1/+1/+1</t>
  </si>
  <si>
    <t>+1/+0.5/+0.5</t>
  </si>
  <si>
    <t>+1/+1/+0.5</t>
  </si>
  <si>
    <t>+1/+0.7/+0.8</t>
  </si>
  <si>
    <t>+1/+0.7/+0.7</t>
  </si>
  <si>
    <t>+0.5/+1/+0.7</t>
  </si>
  <si>
    <t>0/+0.5/0</t>
  </si>
  <si>
    <t>+1/0/+1</t>
  </si>
  <si>
    <t>+0.5/+0.7/+0.7</t>
  </si>
  <si>
    <t>+0.5/+0.5/+0.5</t>
  </si>
  <si>
    <t>+0.5/+0.7/+0.5</t>
  </si>
  <si>
    <t>+0.5/+1/+1</t>
  </si>
  <si>
    <t>0/0/0</t>
  </si>
  <si>
    <t>+1/+0.7/0</t>
  </si>
  <si>
    <t>+0.5/0/+0.5</t>
  </si>
  <si>
    <t>+0.5/+0.5/0</t>
  </si>
  <si>
    <t>0/0/+0.5</t>
  </si>
  <si>
    <t>-0.5</t>
  </si>
  <si>
    <t xml:space="preserve">     齐色齐码请洗测各2-3件，有问题的另加测量数量。</t>
  </si>
  <si>
    <t>验货时间：7/22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</si>
  <si>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</si>
  <si>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</si>
  <si>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</si>
  <si>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</si>
  <si>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</si>
  <si>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</si>
  <si>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</si>
  <si>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</si>
  <si>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</si>
  <si>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</si>
  <si>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</si>
  <si>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</si>
  <si>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</si>
  <si>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</si>
  <si>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</si>
  <si>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</si>
  <si>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</si>
  <si>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</si>
  <si>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</si>
  <si>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</si>
  <si>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</si>
  <si>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</si>
  <si>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</si>
  <si>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</si>
  <si>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</si>
  <si>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</si>
  <si>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</si>
  <si>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</si>
  <si>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</si>
  <si>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</si>
  <si>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</si>
  <si>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</si>
  <si>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</si>
  <si>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</si>
  <si>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</si>
  <si>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</si>
  <si>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</si>
  <si>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</si>
  <si>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 M#1件,L#1件,XL#1件,XXL#1件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</si>
  <si>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</si>
  <si>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</si>
  <si>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</si>
  <si>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</si>
  <si>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</si>
  <si>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</si>
  <si>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</si>
  <si>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</si>
  <si>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</si>
  <si>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</si>
  <si>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80件</t>
  </si>
  <si>
    <t>1039件</t>
  </si>
  <si>
    <t>黑色 G01X：S#-1件，M#-5件，L#-10件，XL#-10件，XXL#-10件，XXXL#-5件</t>
  </si>
  <si>
    <t>勇气蓝\黑色 K926：S#-1件，M#-5件，L#-10件，XL#-10件，XXL#-10件，XXXL#-5件</t>
  </si>
  <si>
    <t>1.挂面夹绒-1件。</t>
  </si>
  <si>
    <t>2.线毛-2件。</t>
  </si>
  <si>
    <t>3.领里绒布浮毛-1件。</t>
  </si>
  <si>
    <t>尾期验货，按照AQL2.5验货标准抽验80件，不良品数量在可接受范围内，允许出货</t>
  </si>
  <si>
    <t>孔风芹</t>
  </si>
  <si>
    <t>+1/0/+0.5</t>
  </si>
  <si>
    <t>+1/+0.7/+0.5</t>
  </si>
  <si>
    <t>+1/+0.5/0</t>
  </si>
  <si>
    <t>+0.5/0/0</t>
  </si>
  <si>
    <t>验货时间：8/16</t>
  </si>
  <si>
    <t>工厂负责人：孔风芹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</si>
  <si>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</si>
  <si>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</si>
  <si>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</si>
  <si>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</si>
  <si>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</si>
  <si>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</si>
  <si>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</si>
  <si>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</si>
  <si>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</si>
  <si>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</si>
  <si>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</si>
  <si>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</si>
  <si>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</si>
  <si>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</si>
  <si>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</si>
  <si>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</si>
  <si>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</si>
  <si>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5364#</t>
  </si>
  <si>
    <t>尼龙低弹格</t>
  </si>
  <si>
    <t>19SS黑色</t>
  </si>
  <si>
    <t>青岛锦瑞麟</t>
  </si>
  <si>
    <t>合格</t>
  </si>
  <si>
    <t>YES</t>
  </si>
  <si>
    <t>5381#</t>
  </si>
  <si>
    <t>勇气蓝</t>
  </si>
  <si>
    <t>5382#</t>
  </si>
  <si>
    <t>全涤米通格</t>
  </si>
  <si>
    <t>8274#</t>
  </si>
  <si>
    <t>制表时间：4/23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</si>
  <si>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</si>
  <si>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</si>
  <si>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</si>
  <si>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</si>
  <si>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</si>
  <si>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</si>
  <si>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</si>
  <si>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</si>
  <si>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</si>
  <si>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</si>
  <si>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纬向：-0.8</t>
  </si>
  <si>
    <t>径向：0 纬向：-0.5</t>
  </si>
  <si>
    <t>径向：-0.5 纬向：0</t>
  </si>
  <si>
    <t>径向：-1 纬向：0</t>
  </si>
  <si>
    <t>制表时间：4/25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</si>
  <si>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</si>
  <si>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</si>
  <si>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</si>
  <si>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</si>
  <si>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</si>
  <si>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</si>
  <si>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</si>
  <si>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</si>
  <si>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</si>
  <si>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</si>
  <si>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</si>
  <si>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</si>
  <si>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</si>
  <si>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</si>
  <si>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</si>
  <si>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</si>
  <si>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</si>
  <si>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</si>
  <si>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</si>
  <si>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</si>
  <si>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</si>
  <si>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</si>
  <si>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</si>
  <si>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</si>
  <si>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</si>
  <si>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</si>
  <si>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</si>
  <si>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</si>
  <si>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</si>
  <si>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</si>
  <si>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</si>
  <si>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</si>
  <si>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</si>
  <si>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</si>
  <si>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华培</t>
  </si>
  <si>
    <t>帽檐</t>
  </si>
  <si>
    <t>双面胶</t>
  </si>
  <si>
    <t>洗测2次</t>
  </si>
  <si>
    <t>洗测3次</t>
  </si>
  <si>
    <t>盈通</t>
  </si>
  <si>
    <t>袖袢/帽后挡片</t>
  </si>
  <si>
    <t>单面胶</t>
  </si>
  <si>
    <t>洗测4次</t>
  </si>
  <si>
    <t>洗测5次</t>
  </si>
  <si>
    <t>锦瑞麟</t>
  </si>
  <si>
    <t>1/1</t>
  </si>
  <si>
    <t>FW09180</t>
  </si>
  <si>
    <t>24SS日光橙</t>
  </si>
  <si>
    <t>身里左右片/收纳袋</t>
  </si>
  <si>
    <t>银色反光印花</t>
  </si>
  <si>
    <t>1/2</t>
  </si>
  <si>
    <t>2/2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</si>
  <si>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</si>
  <si>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</si>
  <si>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</si>
  <si>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</si>
  <si>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</si>
  <si>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ZD00271</t>
  </si>
  <si>
    <t>锦湾</t>
  </si>
  <si>
    <t>BB00011</t>
  </si>
  <si>
    <t>XJ00024</t>
  </si>
  <si>
    <t>ZD00265</t>
  </si>
  <si>
    <t>1cm弹力带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</si>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</sst>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</font>
    <font>
      <sz val="11"/>
      <color rgb="FFFF0000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7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7" applyNumberFormat="0" applyAlignment="0" applyProtection="0">
      <alignment vertical="center"/>
    </xf>
    <xf numFmtId="0" fontId="51" fillId="11" borderId="78" applyNumberFormat="0" applyAlignment="0" applyProtection="0">
      <alignment vertical="center"/>
    </xf>
    <xf numFmtId="0" fontId="52" fillId="11" borderId="77" applyNumberFormat="0" applyAlignment="0" applyProtection="0">
      <alignment vertical="center"/>
    </xf>
    <xf numFmtId="0" fontId="53" fillId="12" borderId="79" applyNumberFormat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/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5" fillId="3" borderId="2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6" fillId="0" borderId="2" xfId="56" applyNumberFormat="1" applyFont="1" applyFill="1" applyBorder="1" applyAlignment="1">
      <alignment horizontal="center" vertical="center"/>
    </xf>
    <xf numFmtId="0" fontId="16" fillId="4" borderId="2" xfId="56" applyNumberFormat="1" applyFont="1" applyFill="1" applyBorder="1" applyAlignment="1">
      <alignment horizontal="center" vertical="center"/>
    </xf>
    <xf numFmtId="0" fontId="16" fillId="0" borderId="2" xfId="56" applyNumberFormat="1" applyFont="1" applyFill="1" applyBorder="1" applyAlignment="1">
      <alignment horizontal="left" vertical="center" shrinkToFit="1"/>
    </xf>
    <xf numFmtId="177" fontId="17" fillId="0" borderId="2" xfId="56" applyNumberFormat="1" applyFont="1" applyFill="1" applyBorder="1" applyAlignment="1">
      <alignment horizontal="center" vertical="center"/>
    </xf>
    <xf numFmtId="0" fontId="16" fillId="0" borderId="2" xfId="56" applyNumberFormat="1" applyFont="1" applyFill="1" applyBorder="1" applyAlignment="1">
      <alignment vertical="center" shrinkToFit="1"/>
    </xf>
    <xf numFmtId="178" fontId="17" fillId="0" borderId="2" xfId="56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4" fillId="0" borderId="2" xfId="53" applyNumberFormat="1" applyFont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5" fillId="0" borderId="0" xfId="49" applyFill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8" fillId="0" borderId="16" xfId="49" applyFont="1" applyFill="1" applyBorder="1" applyAlignment="1">
      <alignment horizontal="center" vertical="top"/>
    </xf>
    <xf numFmtId="0" fontId="19" fillId="0" borderId="17" xfId="49" applyFont="1" applyFill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9" fillId="0" borderId="17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19" fillId="0" borderId="24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16" fillId="5" borderId="2" xfId="56" applyNumberFormat="1" applyFont="1" applyFill="1" applyBorder="1" applyAlignment="1">
      <alignment horizontal="left" vertical="center" shrinkToFit="1"/>
    </xf>
    <xf numFmtId="0" fontId="16" fillId="5" borderId="2" xfId="56" applyNumberFormat="1" applyFont="1" applyFill="1" applyBorder="1" applyAlignment="1">
      <alignment vertical="center" shrinkToFit="1"/>
    </xf>
    <xf numFmtId="0" fontId="16" fillId="3" borderId="2" xfId="0" applyFont="1" applyFill="1" applyBorder="1" applyAlignment="1">
      <alignment shrinkToFit="1"/>
    </xf>
    <xf numFmtId="177" fontId="17" fillId="0" borderId="2" xfId="0" applyNumberFormat="1" applyFont="1" applyFill="1" applyBorder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14" fillId="0" borderId="42" xfId="49" applyFont="1" applyBorder="1" applyAlignment="1">
      <alignment horizontal="left" vertical="center"/>
    </xf>
    <xf numFmtId="0" fontId="14" fillId="0" borderId="18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4" fillId="0" borderId="17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14" fontId="20" fillId="0" borderId="23" xfId="49" applyNumberFormat="1" applyFont="1" applyBorder="1" applyAlignment="1">
      <alignment horizontal="center" vertical="center" wrapText="1"/>
    </xf>
    <xf numFmtId="14" fontId="20" fillId="0" borderId="37" xfId="49" applyNumberFormat="1" applyFont="1" applyBorder="1" applyAlignment="1">
      <alignment horizontal="center" vertical="center" wrapText="1"/>
    </xf>
    <xf numFmtId="0" fontId="22" fillId="0" borderId="22" xfId="49" applyFont="1" applyBorder="1" applyAlignment="1">
      <alignment vertical="center"/>
    </xf>
    <xf numFmtId="9" fontId="20" fillId="0" borderId="23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5" fillId="0" borderId="24" xfId="49" applyFont="1" applyBorder="1" applyAlignment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14" fontId="20" fillId="0" borderId="25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2" fillId="0" borderId="17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15" fillId="0" borderId="19" xfId="49" applyFont="1" applyBorder="1" applyAlignment="1">
      <alignment vertical="center"/>
    </xf>
    <xf numFmtId="0" fontId="22" fillId="0" borderId="19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2" fillId="0" borderId="23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4" fillId="0" borderId="44" xfId="49" applyFont="1" applyBorder="1" applyAlignment="1">
      <alignment vertical="center"/>
    </xf>
    <xf numFmtId="0" fontId="20" fillId="0" borderId="45" xfId="49" applyFont="1" applyBorder="1" applyAlignment="1">
      <alignment horizontal="center" vertical="center"/>
    </xf>
    <xf numFmtId="0" fontId="14" fillId="0" borderId="45" xfId="49" applyFont="1" applyBorder="1" applyAlignment="1">
      <alignment vertical="center"/>
    </xf>
    <xf numFmtId="58" fontId="15" fillId="0" borderId="45" xfId="49" applyNumberFormat="1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46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center" vertical="center"/>
    </xf>
    <xf numFmtId="0" fontId="14" fillId="0" borderId="25" xfId="49" applyFont="1" applyFill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center" vertical="center"/>
    </xf>
    <xf numFmtId="0" fontId="26" fillId="0" borderId="50" xfId="49" applyFont="1" applyBorder="1" applyAlignment="1">
      <alignment horizontal="center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3" borderId="0" xfId="50" applyNumberFormat="1" applyFont="1" applyFill="1"/>
    <xf numFmtId="0" fontId="12" fillId="3" borderId="2" xfId="50" applyFont="1" applyFill="1" applyBorder="1" applyAlignment="1">
      <alignment horizontal="center"/>
    </xf>
    <xf numFmtId="177" fontId="27" fillId="0" borderId="2" xfId="0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4" fillId="0" borderId="2" xfId="50" applyNumberFormat="1" applyFont="1" applyFill="1" applyBorder="1" applyAlignment="1" applyProtection="1">
      <alignment horizontal="center" vertical="center"/>
    </xf>
    <xf numFmtId="0" fontId="28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4" fillId="0" borderId="5" xfId="51" applyNumberFormat="1" applyFont="1" applyFill="1" applyBorder="1" applyAlignment="1">
      <alignment horizontal="center" vertical="center"/>
    </xf>
    <xf numFmtId="49" fontId="14" fillId="0" borderId="7" xfId="51" applyNumberFormat="1" applyFont="1" applyFill="1" applyBorder="1" applyAlignment="1">
      <alignment horizontal="center" vertical="center"/>
    </xf>
    <xf numFmtId="0" fontId="29" fillId="3" borderId="5" xfId="51" applyFont="1" applyFill="1" applyBorder="1" applyAlignment="1">
      <alignment horizontal="center" vertical="center"/>
    </xf>
    <xf numFmtId="0" fontId="29" fillId="3" borderId="7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9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5" fillId="0" borderId="0" xfId="49" applyFont="1" applyBorder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14" fontId="20" fillId="0" borderId="23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22" fillId="0" borderId="53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22" fillId="0" borderId="47" xfId="49" applyFont="1" applyBorder="1" applyAlignment="1">
      <alignment vertical="center"/>
    </xf>
    <xf numFmtId="0" fontId="15" fillId="0" borderId="48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vertical="center"/>
    </xf>
    <xf numFmtId="0" fontId="22" fillId="0" borderId="48" xfId="49" applyFont="1" applyBorder="1" applyAlignment="1">
      <alignment vertical="center"/>
    </xf>
    <xf numFmtId="0" fontId="22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22" fillId="0" borderId="33" xfId="49" applyFont="1" applyBorder="1" applyAlignment="1">
      <alignment horizontal="left" vertical="center" wrapText="1"/>
    </xf>
    <xf numFmtId="0" fontId="22" fillId="0" borderId="34" xfId="49" applyFont="1" applyBorder="1" applyAlignment="1">
      <alignment horizontal="left" vertical="center" wrapText="1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31" fillId="0" borderId="54" xfId="49" applyFont="1" applyBorder="1" applyAlignment="1">
      <alignment horizontal="left" vertical="center" wrapText="1"/>
    </xf>
    <xf numFmtId="0" fontId="32" fillId="0" borderId="55" xfId="53" applyNumberFormat="1" applyFont="1" applyBorder="1" applyAlignment="1">
      <alignment horizontal="center" vertical="center"/>
    </xf>
    <xf numFmtId="0" fontId="32" fillId="0" borderId="0" xfId="53" applyNumberFormat="1" applyFont="1" applyAlignment="1">
      <alignment horizontal="center" vertical="center"/>
    </xf>
    <xf numFmtId="0" fontId="32" fillId="0" borderId="56" xfId="53" applyNumberFormat="1" applyFont="1" applyBorder="1" applyAlignment="1">
      <alignment horizontal="center" vertical="center"/>
    </xf>
    <xf numFmtId="0" fontId="32" fillId="0" borderId="57" xfId="53" applyNumberFormat="1" applyFont="1" applyBorder="1" applyAlignment="1">
      <alignment horizontal="center" vertical="center"/>
    </xf>
    <xf numFmtId="0" fontId="33" fillId="0" borderId="12" xfId="53" applyNumberFormat="1" applyFont="1" applyBorder="1">
      <alignment vertical="center"/>
    </xf>
    <xf numFmtId="0" fontId="33" fillId="0" borderId="58" xfId="53" applyNumberFormat="1" applyFont="1" applyBorder="1">
      <alignment vertical="center"/>
    </xf>
    <xf numFmtId="9" fontId="20" fillId="0" borderId="35" xfId="49" applyNumberFormat="1" applyFont="1" applyBorder="1" applyAlignment="1">
      <alignment horizontal="center" vertical="center"/>
    </xf>
    <xf numFmtId="0" fontId="34" fillId="0" borderId="59" xfId="53" applyNumberFormat="1" applyFont="1" applyBorder="1">
      <alignment vertical="center"/>
    </xf>
    <xf numFmtId="9" fontId="26" fillId="0" borderId="35" xfId="49" applyNumberFormat="1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9" fontId="20" fillId="0" borderId="32" xfId="49" applyNumberFormat="1" applyFont="1" applyFill="1" applyBorder="1" applyAlignment="1">
      <alignment horizontal="left" vertical="center"/>
    </xf>
    <xf numFmtId="9" fontId="20" fillId="0" borderId="27" xfId="49" applyNumberFormat="1" applyFont="1" applyFill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14" fillId="0" borderId="42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0" fontId="14" fillId="0" borderId="20" xfId="49" applyFont="1" applyBorder="1" applyAlignment="1">
      <alignment vertical="center"/>
    </xf>
    <xf numFmtId="58" fontId="15" fillId="0" borderId="18" xfId="49" applyNumberFormat="1" applyFont="1" applyBorder="1" applyAlignment="1">
      <alignment vertical="center"/>
    </xf>
    <xf numFmtId="0" fontId="14" fillId="0" borderId="31" xfId="49" applyFont="1" applyBorder="1" applyAlignment="1">
      <alignment horizontal="center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35" fillId="0" borderId="45" xfId="49" applyFont="1" applyBorder="1" applyAlignment="1">
      <alignment horizontal="center" vertical="center"/>
    </xf>
    <xf numFmtId="0" fontId="15" fillId="0" borderId="20" xfId="49" applyFont="1" applyBorder="1" applyAlignment="1">
      <alignment vertical="center"/>
    </xf>
    <xf numFmtId="0" fontId="22" fillId="0" borderId="63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1" xfId="49" applyFont="1" applyBorder="1" applyAlignment="1">
      <alignment horizontal="left" vertical="center" wrapText="1"/>
    </xf>
    <xf numFmtId="0" fontId="22" fillId="0" borderId="52" xfId="49" applyFont="1" applyBorder="1" applyAlignment="1">
      <alignment horizontal="left" vertical="center"/>
    </xf>
    <xf numFmtId="0" fontId="33" fillId="0" borderId="37" xfId="49" applyFont="1" applyBorder="1" applyAlignment="1">
      <alignment horizontal="center" vertical="center" wrapText="1"/>
    </xf>
    <xf numFmtId="0" fontId="34" fillId="0" borderId="37" xfId="49" applyFont="1" applyBorder="1" applyAlignment="1">
      <alignment horizontal="left" vertical="center" wrapText="1"/>
    </xf>
    <xf numFmtId="0" fontId="21" fillId="0" borderId="37" xfId="49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9" fontId="20" fillId="0" borderId="36" xfId="49" applyNumberFormat="1" applyFont="1" applyFill="1" applyBorder="1" applyAlignment="1">
      <alignment horizontal="left" vertical="center"/>
    </xf>
    <xf numFmtId="9" fontId="20" fillId="0" borderId="41" xfId="49" applyNumberFormat="1" applyFont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64" xfId="49" applyFont="1" applyFill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63" xfId="49" applyFont="1" applyBorder="1" applyAlignment="1">
      <alignment horizontal="center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63" xfId="49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7" fillId="0" borderId="67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/>
    </xf>
    <xf numFmtId="0" fontId="37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06330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063307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129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22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406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21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394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01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0497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2985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298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01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04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97123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9880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9880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098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127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127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24100" y="92329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303520" y="23653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64690" y="22002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24100" y="92329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58340" y="24352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01490" y="21875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303520" y="21494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95140" y="24288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40790" y="21939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47140" y="24352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013700" y="21939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731250" y="21621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013700" y="24225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737600" y="23717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9629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7566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9692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25400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7439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44040" y="48863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06040" y="48863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94740" y="576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820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313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31340" y="576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42740" y="59467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427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24002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22732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74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62330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8613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6233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731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7310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1244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124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7310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6</xdr:col>
      <xdr:colOff>848360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78760" y="800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6</xdr:col>
      <xdr:colOff>848360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78760" y="800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352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0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922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90135" y="7680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50635" y="7680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47635" y="7693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971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20235" y="24352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8435" y="23177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8435" y="24987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202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8435" y="27051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3235" y="23050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3235" y="24987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523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3235" y="26416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12635" y="1343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127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127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92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050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85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126365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113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113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4535" y="17113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10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52335" y="2435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52335" y="2616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12735" y="1343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126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126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939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291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876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971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320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94835" y="26003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732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732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834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28185" y="19050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96435" y="2073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4352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35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92275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90135" y="7435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350635" y="7435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747635" y="744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971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420235" y="24352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258435" y="23177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258435" y="24987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4202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258435" y="2705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103235" y="23050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103235" y="24987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2523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103235" y="2641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112635" y="1343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9127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9127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892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050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085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126365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113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113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534535" y="17113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610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252335" y="2435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252335" y="2616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912735" y="1343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1126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1126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939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429125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5876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971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4320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94835" y="26003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73225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0732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359910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528185" y="19050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96435" y="2073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1955800" y="24352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1270000" y="7435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1200150" y="16922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4890135" y="7435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6350635" y="7435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7747635" y="7448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1968500" y="27971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420235" y="24352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258435" y="23177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5258435" y="24987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44202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5258435" y="27051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8103235" y="23050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8103235" y="24987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252335" y="2797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8103235" y="26416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7112635" y="1343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79127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79127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1955800" y="1892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616200" y="19050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2616200" y="2085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126365</xdr:colOff>
          <xdr:row>8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3403600" y="17113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2717800" y="17113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4534535" y="17113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2527300" y="4610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7252335" y="2435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7252335" y="2616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7912735" y="1343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7112635" y="1162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7112635" y="981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5939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765300" y="44291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1955800" y="25876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1136650" y="27971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130300" y="24320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4394835" y="26003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2000250" y="16732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962150" y="20732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2540635" y="43834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4528185" y="19050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4496435" y="2073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6</xdr:col>
      <xdr:colOff>848360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7876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6</xdr:col>
      <xdr:colOff>848360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27960" y="3143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6</xdr:col>
      <xdr:colOff>848360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51760" y="3143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848360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78760" y="3429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848360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7876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6" Type="http://schemas.openxmlformats.org/officeDocument/2006/relationships/ctrlProp" Target="../ctrlProps/ctrlProp227.xml"/><Relationship Id="rId85" Type="http://schemas.openxmlformats.org/officeDocument/2006/relationships/ctrlProp" Target="../ctrlProps/ctrlProp226.xml"/><Relationship Id="rId84" Type="http://schemas.openxmlformats.org/officeDocument/2006/relationships/ctrlProp" Target="../ctrlProps/ctrlProp225.xml"/><Relationship Id="rId83" Type="http://schemas.openxmlformats.org/officeDocument/2006/relationships/ctrlProp" Target="../ctrlProps/ctrlProp224.xml"/><Relationship Id="rId82" Type="http://schemas.openxmlformats.org/officeDocument/2006/relationships/ctrlProp" Target="../ctrlProps/ctrlProp223.xml"/><Relationship Id="rId81" Type="http://schemas.openxmlformats.org/officeDocument/2006/relationships/ctrlProp" Target="../ctrlProps/ctrlProp222.xml"/><Relationship Id="rId80" Type="http://schemas.openxmlformats.org/officeDocument/2006/relationships/ctrlProp" Target="../ctrlProps/ctrlProp221.xml"/><Relationship Id="rId8" Type="http://schemas.openxmlformats.org/officeDocument/2006/relationships/ctrlProp" Target="../ctrlProps/ctrlProp149.xml"/><Relationship Id="rId79" Type="http://schemas.openxmlformats.org/officeDocument/2006/relationships/ctrlProp" Target="../ctrlProps/ctrlProp220.xml"/><Relationship Id="rId78" Type="http://schemas.openxmlformats.org/officeDocument/2006/relationships/ctrlProp" Target="../ctrlProps/ctrlProp219.xml"/><Relationship Id="rId77" Type="http://schemas.openxmlformats.org/officeDocument/2006/relationships/ctrlProp" Target="../ctrlProps/ctrlProp218.xml"/><Relationship Id="rId76" Type="http://schemas.openxmlformats.org/officeDocument/2006/relationships/ctrlProp" Target="../ctrlProps/ctrlProp217.xml"/><Relationship Id="rId75" Type="http://schemas.openxmlformats.org/officeDocument/2006/relationships/ctrlProp" Target="../ctrlProps/ctrlProp216.xml"/><Relationship Id="rId74" Type="http://schemas.openxmlformats.org/officeDocument/2006/relationships/ctrlProp" Target="../ctrlProps/ctrlProp215.xml"/><Relationship Id="rId73" Type="http://schemas.openxmlformats.org/officeDocument/2006/relationships/ctrlProp" Target="../ctrlProps/ctrlProp214.xml"/><Relationship Id="rId72" Type="http://schemas.openxmlformats.org/officeDocument/2006/relationships/ctrlProp" Target="../ctrlProps/ctrlProp213.xml"/><Relationship Id="rId71" Type="http://schemas.openxmlformats.org/officeDocument/2006/relationships/ctrlProp" Target="../ctrlProps/ctrlProp212.xml"/><Relationship Id="rId70" Type="http://schemas.openxmlformats.org/officeDocument/2006/relationships/ctrlProp" Target="../ctrlProps/ctrlProp211.xml"/><Relationship Id="rId7" Type="http://schemas.openxmlformats.org/officeDocument/2006/relationships/ctrlProp" Target="../ctrlProps/ctrlProp148.xml"/><Relationship Id="rId69" Type="http://schemas.openxmlformats.org/officeDocument/2006/relationships/ctrlProp" Target="../ctrlProps/ctrlProp210.xml"/><Relationship Id="rId68" Type="http://schemas.openxmlformats.org/officeDocument/2006/relationships/ctrlProp" Target="../ctrlProps/ctrlProp209.xml"/><Relationship Id="rId67" Type="http://schemas.openxmlformats.org/officeDocument/2006/relationships/ctrlProp" Target="../ctrlProps/ctrlProp208.xml"/><Relationship Id="rId66" Type="http://schemas.openxmlformats.org/officeDocument/2006/relationships/ctrlProp" Target="../ctrlProps/ctrlProp207.xml"/><Relationship Id="rId65" Type="http://schemas.openxmlformats.org/officeDocument/2006/relationships/ctrlProp" Target="../ctrlProps/ctrlProp206.xml"/><Relationship Id="rId64" Type="http://schemas.openxmlformats.org/officeDocument/2006/relationships/ctrlProp" Target="../ctrlProps/ctrlProp205.xml"/><Relationship Id="rId63" Type="http://schemas.openxmlformats.org/officeDocument/2006/relationships/ctrlProp" Target="../ctrlProps/ctrlProp204.xml"/><Relationship Id="rId62" Type="http://schemas.openxmlformats.org/officeDocument/2006/relationships/ctrlProp" Target="../ctrlProps/ctrlProp203.xml"/><Relationship Id="rId61" Type="http://schemas.openxmlformats.org/officeDocument/2006/relationships/ctrlProp" Target="../ctrlProps/ctrlProp202.xml"/><Relationship Id="rId60" Type="http://schemas.openxmlformats.org/officeDocument/2006/relationships/ctrlProp" Target="../ctrlProps/ctrlProp201.xml"/><Relationship Id="rId6" Type="http://schemas.openxmlformats.org/officeDocument/2006/relationships/ctrlProp" Target="../ctrlProps/ctrlProp147.xml"/><Relationship Id="rId59" Type="http://schemas.openxmlformats.org/officeDocument/2006/relationships/ctrlProp" Target="../ctrlProps/ctrlProp200.xml"/><Relationship Id="rId58" Type="http://schemas.openxmlformats.org/officeDocument/2006/relationships/ctrlProp" Target="../ctrlProps/ctrlProp199.xml"/><Relationship Id="rId57" Type="http://schemas.openxmlformats.org/officeDocument/2006/relationships/ctrlProp" Target="../ctrlProps/ctrlProp198.xml"/><Relationship Id="rId56" Type="http://schemas.openxmlformats.org/officeDocument/2006/relationships/ctrlProp" Target="../ctrlProps/ctrlProp197.xml"/><Relationship Id="rId55" Type="http://schemas.openxmlformats.org/officeDocument/2006/relationships/ctrlProp" Target="../ctrlProps/ctrlProp196.xml"/><Relationship Id="rId54" Type="http://schemas.openxmlformats.org/officeDocument/2006/relationships/ctrlProp" Target="../ctrlProps/ctrlProp195.xml"/><Relationship Id="rId53" Type="http://schemas.openxmlformats.org/officeDocument/2006/relationships/ctrlProp" Target="../ctrlProps/ctrlProp194.xml"/><Relationship Id="rId52" Type="http://schemas.openxmlformats.org/officeDocument/2006/relationships/ctrlProp" Target="../ctrlProps/ctrlProp193.xml"/><Relationship Id="rId51" Type="http://schemas.openxmlformats.org/officeDocument/2006/relationships/ctrlProp" Target="../ctrlProps/ctrlProp192.xml"/><Relationship Id="rId50" Type="http://schemas.openxmlformats.org/officeDocument/2006/relationships/ctrlProp" Target="../ctrlProps/ctrlProp191.xml"/><Relationship Id="rId5" Type="http://schemas.openxmlformats.org/officeDocument/2006/relationships/ctrlProp" Target="../ctrlProps/ctrlProp146.xml"/><Relationship Id="rId49" Type="http://schemas.openxmlformats.org/officeDocument/2006/relationships/ctrlProp" Target="../ctrlProps/ctrlProp190.xml"/><Relationship Id="rId48" Type="http://schemas.openxmlformats.org/officeDocument/2006/relationships/ctrlProp" Target="../ctrlProps/ctrlProp189.xml"/><Relationship Id="rId47" Type="http://schemas.openxmlformats.org/officeDocument/2006/relationships/ctrlProp" Target="../ctrlProps/ctrlProp188.xml"/><Relationship Id="rId46" Type="http://schemas.openxmlformats.org/officeDocument/2006/relationships/ctrlProp" Target="../ctrlProps/ctrlProp187.xml"/><Relationship Id="rId45" Type="http://schemas.openxmlformats.org/officeDocument/2006/relationships/ctrlProp" Target="../ctrlProps/ctrlProp18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4.25" outlineLevelCol="1"/>
  <cols>
    <col min="1" max="1" width="5.5" customWidth="1"/>
    <col min="2" max="2" width="96.3333333333333" style="390" customWidth="1"/>
    <col min="3" max="3" width="10.1666666666667" customWidth="1"/>
  </cols>
  <sheetData>
    <row r="1" ht="21" customHeight="1" spans="1:2">
      <c r="A1" s="391"/>
      <c r="B1" s="392" t="s">
        <v>0</v>
      </c>
    </row>
    <row r="2" spans="1:2">
      <c r="A2" s="28">
        <v>1</v>
      </c>
      <c r="B2" s="393" t="s">
        <v>1</v>
      </c>
    </row>
    <row r="3" spans="1:2">
      <c r="A3" s="28">
        <v>2</v>
      </c>
      <c r="B3" s="393" t="s">
        <v>2</v>
      </c>
    </row>
    <row r="4" spans="1:2">
      <c r="A4" s="28">
        <v>3</v>
      </c>
      <c r="B4" s="393" t="s">
        <v>3</v>
      </c>
    </row>
    <row r="5" spans="1:2">
      <c r="A5" s="28">
        <v>4</v>
      </c>
      <c r="B5" s="393" t="s">
        <v>4</v>
      </c>
    </row>
    <row r="6" spans="1:2">
      <c r="A6" s="28">
        <v>5</v>
      </c>
      <c r="B6" s="393" t="s">
        <v>5</v>
      </c>
    </row>
    <row r="7" spans="1:2">
      <c r="A7" s="28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9" customHeight="1" spans="1:2">
      <c r="A9" s="391"/>
      <c r="B9" s="396" t="s">
        <v>8</v>
      </c>
    </row>
    <row r="10" ht="16" customHeight="1" spans="1:2">
      <c r="A10" s="28">
        <v>1</v>
      </c>
      <c r="B10" s="397" t="s">
        <v>9</v>
      </c>
    </row>
    <row r="11" spans="1:2">
      <c r="A11" s="28">
        <v>2</v>
      </c>
      <c r="B11" s="393" t="s">
        <v>10</v>
      </c>
    </row>
    <row r="12" spans="1:2">
      <c r="A12" s="28">
        <v>3</v>
      </c>
      <c r="B12" s="395" t="s">
        <v>11</v>
      </c>
    </row>
    <row r="13" spans="1:2">
      <c r="A13" s="28">
        <v>4</v>
      </c>
      <c r="B13" s="393" t="s">
        <v>12</v>
      </c>
    </row>
    <row r="14" spans="1:2">
      <c r="A14" s="28">
        <v>5</v>
      </c>
      <c r="B14" s="393" t="s">
        <v>13</v>
      </c>
    </row>
    <row r="15" spans="1:2">
      <c r="A15" s="28">
        <v>6</v>
      </c>
      <c r="B15" s="393" t="s">
        <v>14</v>
      </c>
    </row>
    <row r="16" spans="1:2">
      <c r="A16" s="28">
        <v>7</v>
      </c>
      <c r="B16" s="393" t="s">
        <v>15</v>
      </c>
    </row>
    <row r="17" spans="1:2">
      <c r="A17" s="28">
        <v>8</v>
      </c>
      <c r="B17" s="393" t="s">
        <v>16</v>
      </c>
    </row>
    <row r="18" spans="1:2">
      <c r="A18" s="28">
        <v>9</v>
      </c>
      <c r="B18" s="393" t="s">
        <v>17</v>
      </c>
    </row>
    <row r="19" spans="1:2">
      <c r="A19" s="28"/>
      <c r="B19" s="393"/>
    </row>
    <row r="20" ht="20.25" spans="1:2">
      <c r="A20" s="391"/>
      <c r="B20" s="392" t="s">
        <v>18</v>
      </c>
    </row>
    <row r="21" spans="1:2">
      <c r="A21" s="28">
        <v>1</v>
      </c>
      <c r="B21" s="398" t="s">
        <v>19</v>
      </c>
    </row>
    <row r="22" spans="1:2">
      <c r="A22" s="28">
        <v>2</v>
      </c>
      <c r="B22" s="393" t="s">
        <v>20</v>
      </c>
    </row>
    <row r="23" spans="1:2">
      <c r="A23" s="28">
        <v>3</v>
      </c>
      <c r="B23" s="393" t="s">
        <v>21</v>
      </c>
    </row>
    <row r="24" spans="1:2">
      <c r="A24" s="28">
        <v>4</v>
      </c>
      <c r="B24" s="393" t="s">
        <v>22</v>
      </c>
    </row>
    <row r="25" spans="1:2">
      <c r="A25" s="28">
        <v>5</v>
      </c>
      <c r="B25" s="393" t="s">
        <v>23</v>
      </c>
    </row>
    <row r="26" spans="1:2">
      <c r="A26" s="28">
        <v>6</v>
      </c>
      <c r="B26" s="393" t="s">
        <v>24</v>
      </c>
    </row>
    <row r="27" spans="1:2">
      <c r="A27" s="28">
        <v>7</v>
      </c>
      <c r="B27" s="393" t="s">
        <v>25</v>
      </c>
    </row>
    <row r="28" spans="1:2">
      <c r="A28" s="28"/>
      <c r="B28" s="393"/>
    </row>
    <row r="29" ht="20.25" spans="1:2">
      <c r="A29" s="391"/>
      <c r="B29" s="392" t="s">
        <v>26</v>
      </c>
    </row>
    <row r="30" spans="1:2">
      <c r="A30" s="28">
        <v>1</v>
      </c>
      <c r="B30" s="398" t="s">
        <v>27</v>
      </c>
    </row>
    <row r="31" spans="1:2">
      <c r="A31" s="28">
        <v>2</v>
      </c>
      <c r="B31" s="393" t="s">
        <v>28</v>
      </c>
    </row>
    <row r="32" spans="1:2">
      <c r="A32" s="28">
        <v>3</v>
      </c>
      <c r="B32" s="393" t="s">
        <v>29</v>
      </c>
    </row>
    <row r="33" ht="28.5" spans="1:2">
      <c r="A33" s="28">
        <v>4</v>
      </c>
      <c r="B33" s="393" t="s">
        <v>30</v>
      </c>
    </row>
    <row r="34" spans="1:2">
      <c r="A34" s="28">
        <v>5</v>
      </c>
      <c r="B34" s="393" t="s">
        <v>31</v>
      </c>
    </row>
    <row r="35" spans="1:2">
      <c r="A35" s="28">
        <v>6</v>
      </c>
      <c r="B35" s="393" t="s">
        <v>32</v>
      </c>
    </row>
    <row r="36" spans="1:2">
      <c r="A36" s="28">
        <v>7</v>
      </c>
      <c r="B36" s="393" t="s">
        <v>33</v>
      </c>
    </row>
    <row r="37" spans="1:2">
      <c r="A37" s="28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"/>
  <sheetViews>
    <sheetView workbookViewId="0">
      <selection activeCell="J24" sqref="J24"/>
    </sheetView>
  </sheetViews>
  <sheetFormatPr defaultColWidth="9" defaultRowHeight="14.25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5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316</v>
      </c>
      <c r="B2" s="5" t="s">
        <v>317</v>
      </c>
      <c r="C2" s="5" t="s">
        <v>318</v>
      </c>
      <c r="D2" s="5" t="s">
        <v>319</v>
      </c>
      <c r="E2" s="5" t="s">
        <v>320</v>
      </c>
      <c r="F2" s="5" t="s">
        <v>321</v>
      </c>
      <c r="G2" s="5" t="s">
        <v>322</v>
      </c>
      <c r="H2" s="5" t="s">
        <v>323</v>
      </c>
      <c r="I2" s="4" t="s">
        <v>324</v>
      </c>
      <c r="J2" s="4" t="s">
        <v>325</v>
      </c>
      <c r="K2" s="4" t="s">
        <v>326</v>
      </c>
      <c r="L2" s="4" t="s">
        <v>327</v>
      </c>
      <c r="M2" s="4" t="s">
        <v>328</v>
      </c>
      <c r="N2" s="59" t="s">
        <v>329</v>
      </c>
      <c r="O2" s="5" t="s">
        <v>330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331</v>
      </c>
      <c r="J3" s="4" t="s">
        <v>331</v>
      </c>
      <c r="K3" s="4" t="s">
        <v>331</v>
      </c>
      <c r="L3" s="4" t="s">
        <v>331</v>
      </c>
      <c r="M3" s="4" t="s">
        <v>331</v>
      </c>
      <c r="N3" s="60"/>
      <c r="O3" s="7"/>
    </row>
    <row r="4" s="56" customFormat="1" spans="1:16">
      <c r="A4" s="11">
        <v>1</v>
      </c>
      <c r="B4" s="11" t="s">
        <v>332</v>
      </c>
      <c r="C4" s="11" t="s">
        <v>333</v>
      </c>
      <c r="D4" s="11" t="s">
        <v>334</v>
      </c>
      <c r="E4" s="11" t="s">
        <v>62</v>
      </c>
      <c r="F4" s="11" t="s">
        <v>335</v>
      </c>
      <c r="G4" s="11" t="s">
        <v>336</v>
      </c>
      <c r="H4" s="58"/>
      <c r="I4" s="61">
        <v>1</v>
      </c>
      <c r="J4" s="61">
        <v>0</v>
      </c>
      <c r="K4" s="61">
        <v>1</v>
      </c>
      <c r="L4" s="61">
        <v>1</v>
      </c>
      <c r="M4" s="61">
        <v>0</v>
      </c>
      <c r="N4" s="62"/>
      <c r="O4" s="11" t="s">
        <v>337</v>
      </c>
      <c r="P4" s="63"/>
    </row>
    <row r="5" s="56" customFormat="1" spans="1:16">
      <c r="A5" s="11">
        <v>2</v>
      </c>
      <c r="B5" s="11" t="s">
        <v>338</v>
      </c>
      <c r="C5" s="11" t="s">
        <v>333</v>
      </c>
      <c r="D5" s="11" t="s">
        <v>339</v>
      </c>
      <c r="E5" s="11" t="s">
        <v>62</v>
      </c>
      <c r="F5" s="11" t="s">
        <v>335</v>
      </c>
      <c r="G5" s="11" t="s">
        <v>336</v>
      </c>
      <c r="H5" s="58"/>
      <c r="I5" s="61">
        <v>2</v>
      </c>
      <c r="J5" s="61">
        <v>0</v>
      </c>
      <c r="K5" s="61">
        <v>0</v>
      </c>
      <c r="L5" s="61">
        <v>0</v>
      </c>
      <c r="M5" s="61">
        <v>0</v>
      </c>
      <c r="N5" s="62"/>
      <c r="O5" s="11" t="s">
        <v>337</v>
      </c>
      <c r="P5" s="63"/>
    </row>
    <row r="6" s="56" customFormat="1" spans="1:16">
      <c r="A6" s="11">
        <v>3</v>
      </c>
      <c r="B6" s="11" t="s">
        <v>340</v>
      </c>
      <c r="C6" s="11" t="s">
        <v>341</v>
      </c>
      <c r="D6" s="11" t="s">
        <v>334</v>
      </c>
      <c r="E6" s="11" t="s">
        <v>62</v>
      </c>
      <c r="F6" s="11" t="s">
        <v>335</v>
      </c>
      <c r="G6" s="11" t="s">
        <v>336</v>
      </c>
      <c r="H6" s="58"/>
      <c r="I6" s="61">
        <v>1</v>
      </c>
      <c r="J6" s="61">
        <v>0</v>
      </c>
      <c r="K6" s="61">
        <v>1</v>
      </c>
      <c r="L6" s="61">
        <v>0</v>
      </c>
      <c r="M6" s="61">
        <v>1</v>
      </c>
      <c r="N6" s="62"/>
      <c r="O6" s="11" t="s">
        <v>337</v>
      </c>
      <c r="P6" s="63"/>
    </row>
    <row r="7" s="56" customFormat="1" spans="1:16">
      <c r="A7" s="11">
        <v>4</v>
      </c>
      <c r="B7" s="11" t="s">
        <v>342</v>
      </c>
      <c r="C7" s="11" t="s">
        <v>341</v>
      </c>
      <c r="D7" s="11" t="s">
        <v>334</v>
      </c>
      <c r="E7" s="11" t="s">
        <v>62</v>
      </c>
      <c r="F7" s="11" t="s">
        <v>335</v>
      </c>
      <c r="G7" s="11" t="s">
        <v>336</v>
      </c>
      <c r="H7" s="58"/>
      <c r="I7" s="11">
        <v>2</v>
      </c>
      <c r="J7" s="11">
        <v>0</v>
      </c>
      <c r="K7" s="11">
        <v>0</v>
      </c>
      <c r="L7" s="11">
        <v>0</v>
      </c>
      <c r="M7" s="11">
        <v>0</v>
      </c>
      <c r="N7" s="62"/>
      <c r="O7" s="11" t="s">
        <v>337</v>
      </c>
      <c r="P7" s="63"/>
    </row>
    <row r="8" spans="1: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4"/>
      <c r="O8" s="28"/>
    </row>
    <row r="9" s="2" customFormat="1" ht="18.75" spans="1:15">
      <c r="A9" s="12" t="s">
        <v>343</v>
      </c>
      <c r="B9" s="13"/>
      <c r="C9" s="13"/>
      <c r="D9" s="14"/>
      <c r="E9" s="15"/>
      <c r="F9" s="32"/>
      <c r="G9" s="32"/>
      <c r="H9" s="32"/>
      <c r="I9" s="25"/>
      <c r="J9" s="12" t="s">
        <v>344</v>
      </c>
      <c r="K9" s="13"/>
      <c r="L9" s="13"/>
      <c r="M9" s="14"/>
      <c r="N9" s="65"/>
      <c r="O9" s="23"/>
    </row>
    <row r="10" ht="34" customHeight="1" spans="1:15">
      <c r="A10" s="19" t="s">
        <v>345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0"/>
  <sheetViews>
    <sheetView workbookViewId="0">
      <selection activeCell="L27" sqref="L27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9.5" customWidth="1"/>
    <col min="12" max="13" width="10.6666666666667" customWidth="1"/>
  </cols>
  <sheetData>
    <row r="1" ht="29.25" spans="1:1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347</v>
      </c>
      <c r="H2" s="4"/>
      <c r="I2" s="4" t="s">
        <v>348</v>
      </c>
      <c r="J2" s="4"/>
      <c r="K2" s="6" t="s">
        <v>349</v>
      </c>
      <c r="L2" s="53" t="s">
        <v>350</v>
      </c>
      <c r="M2" s="21" t="s">
        <v>351</v>
      </c>
    </row>
    <row r="3" s="1" customFormat="1" ht="16.5" spans="1:13">
      <c r="A3" s="4"/>
      <c r="B3" s="7"/>
      <c r="C3" s="7"/>
      <c r="D3" s="7"/>
      <c r="E3" s="7"/>
      <c r="F3" s="7"/>
      <c r="G3" s="4" t="s">
        <v>352</v>
      </c>
      <c r="H3" s="4" t="s">
        <v>353</v>
      </c>
      <c r="I3" s="4" t="s">
        <v>352</v>
      </c>
      <c r="J3" s="4" t="s">
        <v>353</v>
      </c>
      <c r="K3" s="8"/>
      <c r="L3" s="54"/>
      <c r="M3" s="22"/>
    </row>
    <row r="4" spans="1:13">
      <c r="A4" s="9">
        <v>1</v>
      </c>
      <c r="B4" s="11" t="s">
        <v>335</v>
      </c>
      <c r="C4" s="11" t="s">
        <v>332</v>
      </c>
      <c r="D4" s="11" t="s">
        <v>333</v>
      </c>
      <c r="E4" s="11" t="s">
        <v>334</v>
      </c>
      <c r="F4" s="11" t="s">
        <v>62</v>
      </c>
      <c r="G4" s="52">
        <v>0</v>
      </c>
      <c r="H4" s="52">
        <v>-0.8</v>
      </c>
      <c r="I4" s="52">
        <v>0</v>
      </c>
      <c r="J4" s="52">
        <v>0</v>
      </c>
      <c r="K4" s="9" t="s">
        <v>354</v>
      </c>
      <c r="L4" s="9" t="s">
        <v>337</v>
      </c>
      <c r="M4" s="9" t="s">
        <v>337</v>
      </c>
    </row>
    <row r="5" spans="1:13">
      <c r="A5" s="9">
        <v>2</v>
      </c>
      <c r="B5" s="11" t="s">
        <v>335</v>
      </c>
      <c r="C5" s="11" t="s">
        <v>338</v>
      </c>
      <c r="D5" s="11" t="s">
        <v>333</v>
      </c>
      <c r="E5" s="11" t="s">
        <v>339</v>
      </c>
      <c r="F5" s="11" t="s">
        <v>62</v>
      </c>
      <c r="G5" s="52">
        <v>0</v>
      </c>
      <c r="H5" s="52">
        <v>-0.5</v>
      </c>
      <c r="I5" s="52">
        <v>0</v>
      </c>
      <c r="J5" s="52">
        <v>0</v>
      </c>
      <c r="K5" s="9" t="s">
        <v>355</v>
      </c>
      <c r="L5" s="9" t="s">
        <v>337</v>
      </c>
      <c r="M5" s="9" t="s">
        <v>337</v>
      </c>
    </row>
    <row r="6" spans="1:13">
      <c r="A6" s="9">
        <v>3</v>
      </c>
      <c r="B6" s="11" t="s">
        <v>335</v>
      </c>
      <c r="C6" s="11" t="s">
        <v>340</v>
      </c>
      <c r="D6" s="11" t="s">
        <v>341</v>
      </c>
      <c r="E6" s="11" t="s">
        <v>334</v>
      </c>
      <c r="F6" s="11" t="s">
        <v>62</v>
      </c>
      <c r="G6" s="52">
        <v>-0.5</v>
      </c>
      <c r="H6" s="52">
        <v>0</v>
      </c>
      <c r="I6" s="52">
        <v>0</v>
      </c>
      <c r="J6" s="52">
        <v>0</v>
      </c>
      <c r="K6" s="9" t="s">
        <v>356</v>
      </c>
      <c r="L6" s="9" t="s">
        <v>337</v>
      </c>
      <c r="M6" s="9" t="s">
        <v>337</v>
      </c>
    </row>
    <row r="7" spans="1:13">
      <c r="A7" s="9">
        <v>4</v>
      </c>
      <c r="B7" s="11" t="s">
        <v>335</v>
      </c>
      <c r="C7" s="11" t="s">
        <v>342</v>
      </c>
      <c r="D7" s="11" t="s">
        <v>341</v>
      </c>
      <c r="E7" s="11" t="s">
        <v>334</v>
      </c>
      <c r="F7" s="11" t="s">
        <v>62</v>
      </c>
      <c r="G7" s="52">
        <v>-1</v>
      </c>
      <c r="H7" s="52">
        <v>0</v>
      </c>
      <c r="I7" s="52">
        <v>0</v>
      </c>
      <c r="J7" s="52">
        <v>0</v>
      </c>
      <c r="K7" s="9" t="s">
        <v>357</v>
      </c>
      <c r="L7" s="9" t="s">
        <v>337</v>
      </c>
      <c r="M7" s="9" t="s">
        <v>337</v>
      </c>
    </row>
    <row r="8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="2" customFormat="1" ht="18.75" spans="1:13">
      <c r="A9" s="12" t="s">
        <v>358</v>
      </c>
      <c r="B9" s="13"/>
      <c r="C9" s="13"/>
      <c r="D9" s="13"/>
      <c r="E9" s="14"/>
      <c r="F9" s="15"/>
      <c r="G9" s="25"/>
      <c r="H9" s="12" t="s">
        <v>344</v>
      </c>
      <c r="I9" s="13"/>
      <c r="J9" s="13"/>
      <c r="K9" s="14"/>
      <c r="L9" s="55"/>
      <c r="M9" s="23"/>
    </row>
    <row r="10" ht="32" customHeight="1" spans="1:13">
      <c r="A10" s="19" t="s">
        <v>359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8" sqref="H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361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33" t="s">
        <v>362</v>
      </c>
      <c r="H2" s="34"/>
      <c r="I2" s="50"/>
      <c r="J2" s="33" t="s">
        <v>363</v>
      </c>
      <c r="K2" s="34"/>
      <c r="L2" s="50"/>
      <c r="M2" s="33" t="s">
        <v>364</v>
      </c>
      <c r="N2" s="34"/>
      <c r="O2" s="50"/>
      <c r="P2" s="33" t="s">
        <v>365</v>
      </c>
      <c r="Q2" s="34"/>
      <c r="R2" s="50"/>
      <c r="S2" s="34" t="s">
        <v>366</v>
      </c>
      <c r="T2" s="34"/>
      <c r="U2" s="50"/>
      <c r="V2" s="27" t="s">
        <v>367</v>
      </c>
      <c r="W2" s="27" t="s">
        <v>330</v>
      </c>
    </row>
    <row r="3" s="1" customFormat="1" ht="16.5" spans="1:23">
      <c r="A3" s="7"/>
      <c r="B3" s="35"/>
      <c r="C3" s="35"/>
      <c r="D3" s="35"/>
      <c r="E3" s="35"/>
      <c r="F3" s="35"/>
      <c r="G3" s="4" t="s">
        <v>368</v>
      </c>
      <c r="H3" s="4" t="s">
        <v>68</v>
      </c>
      <c r="I3" s="4" t="s">
        <v>321</v>
      </c>
      <c r="J3" s="4" t="s">
        <v>368</v>
      </c>
      <c r="K3" s="4" t="s">
        <v>68</v>
      </c>
      <c r="L3" s="4" t="s">
        <v>321</v>
      </c>
      <c r="M3" s="4" t="s">
        <v>368</v>
      </c>
      <c r="N3" s="4" t="s">
        <v>68</v>
      </c>
      <c r="O3" s="4" t="s">
        <v>321</v>
      </c>
      <c r="P3" s="4" t="s">
        <v>368</v>
      </c>
      <c r="Q3" s="4" t="s">
        <v>68</v>
      </c>
      <c r="R3" s="4" t="s">
        <v>321</v>
      </c>
      <c r="S3" s="4" t="s">
        <v>368</v>
      </c>
      <c r="T3" s="4" t="s">
        <v>68</v>
      </c>
      <c r="U3" s="4" t="s">
        <v>321</v>
      </c>
      <c r="V3" s="51"/>
      <c r="W3" s="51"/>
    </row>
    <row r="4" spans="1:23">
      <c r="A4" s="36" t="s">
        <v>369</v>
      </c>
      <c r="B4" s="37" t="s">
        <v>370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3" t="s">
        <v>371</v>
      </c>
      <c r="H5" s="34"/>
      <c r="I5" s="50"/>
      <c r="J5" s="33" t="s">
        <v>372</v>
      </c>
      <c r="K5" s="34"/>
      <c r="L5" s="50"/>
      <c r="M5" s="33" t="s">
        <v>373</v>
      </c>
      <c r="N5" s="34"/>
      <c r="O5" s="50"/>
      <c r="P5" s="33" t="s">
        <v>374</v>
      </c>
      <c r="Q5" s="34"/>
      <c r="R5" s="50"/>
      <c r="S5" s="34" t="s">
        <v>375</v>
      </c>
      <c r="T5" s="34"/>
      <c r="U5" s="50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368</v>
      </c>
      <c r="H6" s="4" t="s">
        <v>68</v>
      </c>
      <c r="I6" s="4" t="s">
        <v>321</v>
      </c>
      <c r="J6" s="4" t="s">
        <v>368</v>
      </c>
      <c r="K6" s="4" t="s">
        <v>68</v>
      </c>
      <c r="L6" s="4" t="s">
        <v>321</v>
      </c>
      <c r="M6" s="4" t="s">
        <v>368</v>
      </c>
      <c r="N6" s="4" t="s">
        <v>68</v>
      </c>
      <c r="O6" s="4" t="s">
        <v>321</v>
      </c>
      <c r="P6" s="4" t="s">
        <v>368</v>
      </c>
      <c r="Q6" s="4" t="s">
        <v>68</v>
      </c>
      <c r="R6" s="4" t="s">
        <v>321</v>
      </c>
      <c r="S6" s="4" t="s">
        <v>368</v>
      </c>
      <c r="T6" s="4" t="s">
        <v>68</v>
      </c>
      <c r="U6" s="4" t="s">
        <v>321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>
      <c r="A9" s="49"/>
      <c r="B9" s="49"/>
      <c r="C9" s="49"/>
      <c r="D9" s="49"/>
      <c r="E9" s="49"/>
      <c r="F9" s="4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="2" customFormat="1" ht="18.75" spans="1:23">
      <c r="A11" s="12" t="s">
        <v>343</v>
      </c>
      <c r="B11" s="13"/>
      <c r="C11" s="13"/>
      <c r="D11" s="13"/>
      <c r="E11" s="14"/>
      <c r="F11" s="15"/>
      <c r="G11" s="25"/>
      <c r="H11" s="32"/>
      <c r="I11" s="32"/>
      <c r="J11" s="12" t="s">
        <v>344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376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H8" sqref="H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378</v>
      </c>
      <c r="B2" s="27" t="s">
        <v>317</v>
      </c>
      <c r="C2" s="27" t="s">
        <v>318</v>
      </c>
      <c r="D2" s="27" t="s">
        <v>319</v>
      </c>
      <c r="E2" s="27" t="s">
        <v>320</v>
      </c>
      <c r="F2" s="27" t="s">
        <v>321</v>
      </c>
      <c r="G2" s="26" t="s">
        <v>379</v>
      </c>
      <c r="H2" s="26" t="s">
        <v>380</v>
      </c>
      <c r="I2" s="26" t="s">
        <v>381</v>
      </c>
      <c r="J2" s="26" t="s">
        <v>380</v>
      </c>
      <c r="K2" s="26" t="s">
        <v>382</v>
      </c>
      <c r="L2" s="26" t="s">
        <v>380</v>
      </c>
      <c r="M2" s="27" t="s">
        <v>367</v>
      </c>
      <c r="N2" s="27" t="s">
        <v>330</v>
      </c>
    </row>
    <row r="3" spans="1:14">
      <c r="A3" s="2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378</v>
      </c>
      <c r="B4" s="30" t="s">
        <v>383</v>
      </c>
      <c r="C4" s="30" t="s">
        <v>368</v>
      </c>
      <c r="D4" s="30" t="s">
        <v>319</v>
      </c>
      <c r="E4" s="27" t="s">
        <v>320</v>
      </c>
      <c r="F4" s="27" t="s">
        <v>321</v>
      </c>
      <c r="G4" s="26" t="s">
        <v>379</v>
      </c>
      <c r="H4" s="26" t="s">
        <v>380</v>
      </c>
      <c r="I4" s="26" t="s">
        <v>381</v>
      </c>
      <c r="J4" s="26" t="s">
        <v>380</v>
      </c>
      <c r="K4" s="26" t="s">
        <v>382</v>
      </c>
      <c r="L4" s="26" t="s">
        <v>380</v>
      </c>
      <c r="M4" s="27" t="s">
        <v>367</v>
      </c>
      <c r="N4" s="27" t="s">
        <v>330</v>
      </c>
    </row>
    <row r="5" spans="1:14">
      <c r="A5" s="2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8"/>
      <c r="B6" s="10"/>
      <c r="C6" s="31" t="s">
        <v>384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="2" customFormat="1" ht="18.75" spans="1:14">
      <c r="A11" s="12" t="s">
        <v>385</v>
      </c>
      <c r="B11" s="13"/>
      <c r="C11" s="13"/>
      <c r="D11" s="14"/>
      <c r="E11" s="15"/>
      <c r="F11" s="32"/>
      <c r="G11" s="25"/>
      <c r="H11" s="32"/>
      <c r="I11" s="12" t="s">
        <v>386</v>
      </c>
      <c r="J11" s="13"/>
      <c r="K11" s="13"/>
      <c r="L11" s="13"/>
      <c r="M11" s="13"/>
      <c r="N11" s="23"/>
    </row>
    <row r="12" ht="48" customHeight="1" spans="1:14">
      <c r="A12" s="19" t="s">
        <v>387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3"/>
  <sheetViews>
    <sheetView workbookViewId="0">
      <selection activeCell="C5" sqref="C5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361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367</v>
      </c>
      <c r="L2" s="5" t="s">
        <v>330</v>
      </c>
    </row>
    <row r="3" spans="1:12">
      <c r="A3" s="9" t="s">
        <v>369</v>
      </c>
      <c r="B3" s="9" t="s">
        <v>393</v>
      </c>
      <c r="C3" s="11" t="s">
        <v>340</v>
      </c>
      <c r="D3" s="11" t="s">
        <v>341</v>
      </c>
      <c r="E3" s="11" t="s">
        <v>334</v>
      </c>
      <c r="F3" s="11" t="s">
        <v>62</v>
      </c>
      <c r="G3" s="9" t="s">
        <v>394</v>
      </c>
      <c r="H3" s="9" t="s">
        <v>395</v>
      </c>
      <c r="I3" s="10"/>
      <c r="J3" s="10"/>
      <c r="K3" s="9" t="s">
        <v>336</v>
      </c>
      <c r="L3" s="9" t="s">
        <v>337</v>
      </c>
    </row>
    <row r="4" spans="1:12">
      <c r="A4" s="9" t="s">
        <v>396</v>
      </c>
      <c r="B4" s="9" t="s">
        <v>393</v>
      </c>
      <c r="C4" s="11" t="s">
        <v>342</v>
      </c>
      <c r="D4" s="11" t="s">
        <v>341</v>
      </c>
      <c r="E4" s="11" t="s">
        <v>334</v>
      </c>
      <c r="F4" s="11" t="s">
        <v>62</v>
      </c>
      <c r="G4" s="9" t="s">
        <v>394</v>
      </c>
      <c r="H4" s="9" t="s">
        <v>395</v>
      </c>
      <c r="I4" s="10"/>
      <c r="J4" s="10"/>
      <c r="K4" s="9" t="s">
        <v>336</v>
      </c>
      <c r="L4" s="9" t="s">
        <v>337</v>
      </c>
    </row>
    <row r="5" spans="1:12">
      <c r="A5" s="9" t="s">
        <v>397</v>
      </c>
      <c r="B5" s="9" t="s">
        <v>398</v>
      </c>
      <c r="C5" s="11" t="s">
        <v>340</v>
      </c>
      <c r="D5" s="11" t="s">
        <v>341</v>
      </c>
      <c r="E5" s="11" t="s">
        <v>334</v>
      </c>
      <c r="F5" s="11" t="s">
        <v>62</v>
      </c>
      <c r="G5" s="9" t="s">
        <v>399</v>
      </c>
      <c r="H5" s="9" t="s">
        <v>395</v>
      </c>
      <c r="I5" s="10" t="s">
        <v>400</v>
      </c>
      <c r="J5" s="10"/>
      <c r="K5" s="9" t="s">
        <v>336</v>
      </c>
      <c r="L5" s="9" t="s">
        <v>337</v>
      </c>
    </row>
    <row r="6" spans="1:12">
      <c r="A6" s="9" t="s">
        <v>401</v>
      </c>
      <c r="B6" s="9" t="s">
        <v>398</v>
      </c>
      <c r="C6" s="11" t="s">
        <v>342</v>
      </c>
      <c r="D6" s="11" t="s">
        <v>341</v>
      </c>
      <c r="E6" s="11" t="s">
        <v>334</v>
      </c>
      <c r="F6" s="11" t="s">
        <v>62</v>
      </c>
      <c r="G6" s="9" t="s">
        <v>399</v>
      </c>
      <c r="H6" s="9" t="s">
        <v>395</v>
      </c>
      <c r="I6" s="10" t="s">
        <v>400</v>
      </c>
      <c r="J6" s="10"/>
      <c r="K6" s="9" t="s">
        <v>336</v>
      </c>
      <c r="L6" s="9" t="s">
        <v>337</v>
      </c>
    </row>
    <row r="7" spans="1:12">
      <c r="A7" s="9" t="s">
        <v>402</v>
      </c>
      <c r="B7" s="9" t="s">
        <v>403</v>
      </c>
      <c r="C7" s="24" t="s">
        <v>404</v>
      </c>
      <c r="D7" s="11" t="s">
        <v>405</v>
      </c>
      <c r="E7" s="11" t="s">
        <v>406</v>
      </c>
      <c r="F7" s="11" t="s">
        <v>62</v>
      </c>
      <c r="G7" s="9" t="s">
        <v>407</v>
      </c>
      <c r="H7" s="9" t="s">
        <v>408</v>
      </c>
      <c r="I7" s="10"/>
      <c r="J7" s="10"/>
      <c r="K7" s="9" t="s">
        <v>336</v>
      </c>
      <c r="L7" s="9" t="s">
        <v>337</v>
      </c>
    </row>
    <row r="8" spans="1:12">
      <c r="A8" s="9"/>
      <c r="B8" s="9" t="s">
        <v>403</v>
      </c>
      <c r="C8" s="24" t="s">
        <v>404</v>
      </c>
      <c r="D8" s="11" t="s">
        <v>405</v>
      </c>
      <c r="E8" s="11" t="s">
        <v>334</v>
      </c>
      <c r="F8" s="11" t="s">
        <v>62</v>
      </c>
      <c r="G8" s="9" t="s">
        <v>407</v>
      </c>
      <c r="H8" s="9" t="s">
        <v>408</v>
      </c>
      <c r="I8" s="10"/>
      <c r="J8" s="10"/>
      <c r="K8" s="9" t="s">
        <v>336</v>
      </c>
      <c r="L8" s="9" t="s">
        <v>337</v>
      </c>
    </row>
    <row r="9" spans="1:12">
      <c r="A9" s="9"/>
      <c r="B9" s="9" t="s">
        <v>403</v>
      </c>
      <c r="C9" s="24" t="s">
        <v>409</v>
      </c>
      <c r="D9" s="11" t="s">
        <v>405</v>
      </c>
      <c r="E9" s="11" t="s">
        <v>334</v>
      </c>
      <c r="F9" s="11" t="s">
        <v>62</v>
      </c>
      <c r="G9" s="9" t="s">
        <v>407</v>
      </c>
      <c r="H9" s="9" t="s">
        <v>408</v>
      </c>
      <c r="I9" s="10"/>
      <c r="J9" s="10"/>
      <c r="K9" s="9" t="s">
        <v>336</v>
      </c>
      <c r="L9" s="9" t="s">
        <v>337</v>
      </c>
    </row>
    <row r="10" spans="1:12">
      <c r="A10" s="9"/>
      <c r="B10" s="9" t="s">
        <v>403</v>
      </c>
      <c r="C10" s="24" t="s">
        <v>410</v>
      </c>
      <c r="D10" s="11" t="s">
        <v>405</v>
      </c>
      <c r="E10" s="11" t="s">
        <v>334</v>
      </c>
      <c r="F10" s="11" t="s">
        <v>62</v>
      </c>
      <c r="G10" s="9" t="s">
        <v>407</v>
      </c>
      <c r="H10" s="9" t="s">
        <v>408</v>
      </c>
      <c r="I10" s="10"/>
      <c r="J10" s="10"/>
      <c r="K10" s="9" t="s">
        <v>336</v>
      </c>
      <c r="L10" s="9" t="s">
        <v>337</v>
      </c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="2" customFormat="1" ht="18.75" spans="1:12">
      <c r="A12" s="12" t="s">
        <v>343</v>
      </c>
      <c r="B12" s="13"/>
      <c r="C12" s="13"/>
      <c r="D12" s="13"/>
      <c r="E12" s="14"/>
      <c r="F12" s="15"/>
      <c r="G12" s="25"/>
      <c r="H12" s="12" t="s">
        <v>344</v>
      </c>
      <c r="I12" s="13"/>
      <c r="J12" s="13"/>
      <c r="K12" s="13"/>
      <c r="L12" s="23"/>
    </row>
    <row r="13" ht="67" customHeight="1" spans="1:12">
      <c r="A13" s="19" t="s">
        <v>411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L33" sqref="L33"/>
    </sheetView>
  </sheetViews>
  <sheetFormatPr defaultColWidth="9" defaultRowHeight="14.25"/>
  <cols>
    <col min="1" max="1" width="7" customWidth="1"/>
    <col min="2" max="2" width="10" customWidth="1"/>
    <col min="3" max="3" width="14.625" customWidth="1"/>
    <col min="4" max="4" width="11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316</v>
      </c>
      <c r="B2" s="5" t="s">
        <v>321</v>
      </c>
      <c r="C2" s="5" t="s">
        <v>368</v>
      </c>
      <c r="D2" s="5" t="s">
        <v>319</v>
      </c>
      <c r="E2" s="5" t="s">
        <v>320</v>
      </c>
      <c r="F2" s="4" t="s">
        <v>413</v>
      </c>
      <c r="G2" s="4" t="s">
        <v>348</v>
      </c>
      <c r="H2" s="6" t="s">
        <v>349</v>
      </c>
      <c r="I2" s="21" t="s">
        <v>351</v>
      </c>
    </row>
    <row r="3" s="1" customFormat="1" ht="16.5" spans="1:9">
      <c r="A3" s="4"/>
      <c r="B3" s="7"/>
      <c r="C3" s="7"/>
      <c r="D3" s="7"/>
      <c r="E3" s="7"/>
      <c r="F3" s="4" t="s">
        <v>414</v>
      </c>
      <c r="G3" s="4" t="s">
        <v>352</v>
      </c>
      <c r="H3" s="8"/>
      <c r="I3" s="22"/>
    </row>
    <row r="4" spans="1:9">
      <c r="A4" s="9">
        <v>1</v>
      </c>
      <c r="B4" s="10" t="s">
        <v>415</v>
      </c>
      <c r="C4" s="10" t="s">
        <v>416</v>
      </c>
      <c r="D4" s="10" t="s">
        <v>226</v>
      </c>
      <c r="E4" s="11" t="s">
        <v>62</v>
      </c>
      <c r="F4" s="10">
        <v>-1.5</v>
      </c>
      <c r="G4" s="10">
        <v>0</v>
      </c>
      <c r="H4" s="10">
        <v>-1.5</v>
      </c>
      <c r="I4" s="9" t="s">
        <v>337</v>
      </c>
    </row>
    <row r="5" spans="1:9">
      <c r="A5" s="9">
        <v>2</v>
      </c>
      <c r="B5" s="10" t="s">
        <v>417</v>
      </c>
      <c r="C5" s="10" t="s">
        <v>418</v>
      </c>
      <c r="D5" s="10" t="s">
        <v>226</v>
      </c>
      <c r="E5" s="11" t="s">
        <v>62</v>
      </c>
      <c r="F5" s="10">
        <v>-3.5</v>
      </c>
      <c r="G5" s="10">
        <v>0</v>
      </c>
      <c r="H5" s="10">
        <v>-3.5</v>
      </c>
      <c r="I5" s="9" t="s">
        <v>337</v>
      </c>
    </row>
    <row r="6" spans="1:9">
      <c r="A6" s="9">
        <v>3</v>
      </c>
      <c r="B6" s="10" t="s">
        <v>417</v>
      </c>
      <c r="C6" s="10" t="s">
        <v>419</v>
      </c>
      <c r="D6" s="10" t="s">
        <v>226</v>
      </c>
      <c r="E6" s="11" t="s">
        <v>62</v>
      </c>
      <c r="F6" s="10">
        <v>-3</v>
      </c>
      <c r="G6" s="10">
        <v>0</v>
      </c>
      <c r="H6" s="10">
        <v>-3</v>
      </c>
      <c r="I6" s="9" t="s">
        <v>337</v>
      </c>
    </row>
    <row r="7" spans="1:9">
      <c r="A7" s="9">
        <v>4</v>
      </c>
      <c r="B7" s="10" t="s">
        <v>417</v>
      </c>
      <c r="C7" s="10" t="s">
        <v>420</v>
      </c>
      <c r="D7" s="10" t="s">
        <v>226</v>
      </c>
      <c r="E7" s="11" t="s">
        <v>62</v>
      </c>
      <c r="F7" s="10">
        <v>-1</v>
      </c>
      <c r="G7" s="10">
        <v>0</v>
      </c>
      <c r="H7" s="10">
        <v>-1</v>
      </c>
      <c r="I7" s="9" t="s">
        <v>337</v>
      </c>
    </row>
    <row r="8" spans="1:9">
      <c r="A8" s="9">
        <v>5</v>
      </c>
      <c r="B8" s="10" t="s">
        <v>403</v>
      </c>
      <c r="C8" s="10" t="s">
        <v>421</v>
      </c>
      <c r="D8" s="10" t="s">
        <v>226</v>
      </c>
      <c r="E8" s="11" t="s">
        <v>62</v>
      </c>
      <c r="F8" s="10">
        <v>-5</v>
      </c>
      <c r="G8" s="10">
        <v>0</v>
      </c>
      <c r="H8" s="10">
        <v>-5</v>
      </c>
      <c r="I8" s="9" t="s">
        <v>337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8.75" spans="1:9">
      <c r="A10" s="12" t="s">
        <v>343</v>
      </c>
      <c r="B10" s="13"/>
      <c r="C10" s="13"/>
      <c r="D10" s="14"/>
      <c r="E10" s="15"/>
      <c r="F10" s="16" t="s">
        <v>344</v>
      </c>
      <c r="G10" s="17"/>
      <c r="H10" s="18"/>
      <c r="I10" s="23"/>
    </row>
    <row r="11" ht="37" customHeight="1" spans="1:9">
      <c r="A11" s="19" t="s">
        <v>422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6" sqref="D1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8" customHeight="1" spans="2:9">
      <c r="B5" s="378" t="s">
        <v>43</v>
      </c>
      <c r="C5" s="28">
        <v>13</v>
      </c>
      <c r="D5" s="28">
        <v>0</v>
      </c>
      <c r="E5" s="28">
        <v>1</v>
      </c>
      <c r="F5" s="379">
        <v>0</v>
      </c>
      <c r="G5" s="379">
        <v>1</v>
      </c>
      <c r="H5" s="28">
        <v>1</v>
      </c>
      <c r="I5" s="387">
        <v>2</v>
      </c>
    </row>
    <row r="6" ht="28" customHeight="1" spans="2:9">
      <c r="B6" s="378" t="s">
        <v>44</v>
      </c>
      <c r="C6" s="28">
        <v>20</v>
      </c>
      <c r="D6" s="28">
        <v>0</v>
      </c>
      <c r="E6" s="28">
        <v>1</v>
      </c>
      <c r="F6" s="379">
        <v>1</v>
      </c>
      <c r="G6" s="379">
        <v>2</v>
      </c>
      <c r="H6" s="28">
        <v>2</v>
      </c>
      <c r="I6" s="387">
        <v>3</v>
      </c>
    </row>
    <row r="7" ht="28" customHeight="1" spans="2:9">
      <c r="B7" s="378" t="s">
        <v>45</v>
      </c>
      <c r="C7" s="28">
        <v>32</v>
      </c>
      <c r="D7" s="28">
        <v>0</v>
      </c>
      <c r="E7" s="28">
        <v>1</v>
      </c>
      <c r="F7" s="379">
        <v>2</v>
      </c>
      <c r="G7" s="379">
        <v>3</v>
      </c>
      <c r="H7" s="28">
        <v>3</v>
      </c>
      <c r="I7" s="387">
        <v>4</v>
      </c>
    </row>
    <row r="8" ht="28" customHeight="1" spans="2:9">
      <c r="B8" s="378" t="s">
        <v>46</v>
      </c>
      <c r="C8" s="28">
        <v>50</v>
      </c>
      <c r="D8" s="28">
        <v>1</v>
      </c>
      <c r="E8" s="28">
        <v>2</v>
      </c>
      <c r="F8" s="379">
        <v>3</v>
      </c>
      <c r="G8" s="379">
        <v>4</v>
      </c>
      <c r="H8" s="28">
        <v>5</v>
      </c>
      <c r="I8" s="387">
        <v>6</v>
      </c>
    </row>
    <row r="9" ht="28" customHeight="1" spans="2:9">
      <c r="B9" s="378" t="s">
        <v>47</v>
      </c>
      <c r="C9" s="28">
        <v>80</v>
      </c>
      <c r="D9" s="28">
        <v>2</v>
      </c>
      <c r="E9" s="28">
        <v>3</v>
      </c>
      <c r="F9" s="379">
        <v>5</v>
      </c>
      <c r="G9" s="379">
        <v>6</v>
      </c>
      <c r="H9" s="28">
        <v>7</v>
      </c>
      <c r="I9" s="387">
        <v>8</v>
      </c>
    </row>
    <row r="10" ht="28" customHeight="1" spans="2:9">
      <c r="B10" s="378" t="s">
        <v>48</v>
      </c>
      <c r="C10" s="28">
        <v>125</v>
      </c>
      <c r="D10" s="28">
        <v>3</v>
      </c>
      <c r="E10" s="28">
        <v>4</v>
      </c>
      <c r="F10" s="379">
        <v>7</v>
      </c>
      <c r="G10" s="379">
        <v>8</v>
      </c>
      <c r="H10" s="28">
        <v>10</v>
      </c>
      <c r="I10" s="387">
        <v>11</v>
      </c>
    </row>
    <row r="11" ht="28" customHeight="1" spans="2:9">
      <c r="B11" s="378" t="s">
        <v>49</v>
      </c>
      <c r="C11" s="28">
        <v>200</v>
      </c>
      <c r="D11" s="28">
        <v>5</v>
      </c>
      <c r="E11" s="28">
        <v>6</v>
      </c>
      <c r="F11" s="379">
        <v>10</v>
      </c>
      <c r="G11" s="379">
        <v>11</v>
      </c>
      <c r="H11" s="28">
        <v>14</v>
      </c>
      <c r="I11" s="387">
        <v>15</v>
      </c>
    </row>
    <row r="12" ht="28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zoomScale="125" zoomScaleNormal="125" workbookViewId="0">
      <selection activeCell="C24" sqref="C24"/>
    </sheetView>
  </sheetViews>
  <sheetFormatPr defaultColWidth="10.3333333333333" defaultRowHeight="16.5" customHeight="1"/>
  <cols>
    <col min="1" max="1" width="13.4" style="172" customWidth="1"/>
    <col min="2" max="5" width="10.3333333333333" style="172"/>
    <col min="6" max="7" width="14.2" style="172" customWidth="1"/>
    <col min="8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74" t="s">
        <v>53</v>
      </c>
      <c r="B2" s="92" t="s">
        <v>54</v>
      </c>
      <c r="C2" s="92"/>
      <c r="D2" s="175" t="s">
        <v>55</v>
      </c>
      <c r="E2" s="175"/>
      <c r="F2" s="92" t="s">
        <v>56</v>
      </c>
      <c r="G2" s="92"/>
      <c r="H2" s="176" t="s">
        <v>57</v>
      </c>
      <c r="I2" s="251" t="s">
        <v>56</v>
      </c>
      <c r="J2" s="251"/>
      <c r="K2" s="252"/>
    </row>
    <row r="3" ht="14.25" spans="1:11">
      <c r="A3" s="177" t="s">
        <v>58</v>
      </c>
      <c r="B3" s="178"/>
      <c r="C3" s="179"/>
      <c r="D3" s="180" t="s">
        <v>59</v>
      </c>
      <c r="E3" s="181"/>
      <c r="F3" s="181"/>
      <c r="G3" s="182"/>
      <c r="H3" s="180" t="s">
        <v>60</v>
      </c>
      <c r="I3" s="181"/>
      <c r="J3" s="181"/>
      <c r="K3" s="182"/>
    </row>
    <row r="4" ht="36" customHeight="1" spans="1:11">
      <c r="A4" s="183" t="s">
        <v>61</v>
      </c>
      <c r="B4" s="184" t="s">
        <v>62</v>
      </c>
      <c r="C4" s="185"/>
      <c r="D4" s="183" t="s">
        <v>63</v>
      </c>
      <c r="E4" s="186"/>
      <c r="F4" s="187" t="s">
        <v>64</v>
      </c>
      <c r="G4" s="188"/>
      <c r="H4" s="183" t="s">
        <v>65</v>
      </c>
      <c r="I4" s="186"/>
      <c r="J4" s="209" t="s">
        <v>66</v>
      </c>
      <c r="K4" s="253" t="s">
        <v>67</v>
      </c>
    </row>
    <row r="5" ht="16" customHeight="1" spans="1:11">
      <c r="A5" s="189" t="s">
        <v>68</v>
      </c>
      <c r="B5" s="184" t="s">
        <v>69</v>
      </c>
      <c r="C5" s="185"/>
      <c r="D5" s="183" t="s">
        <v>70</v>
      </c>
      <c r="E5" s="186"/>
      <c r="F5" s="295">
        <v>45810</v>
      </c>
      <c r="G5" s="296"/>
      <c r="H5" s="183" t="s">
        <v>71</v>
      </c>
      <c r="I5" s="186"/>
      <c r="J5" s="209" t="s">
        <v>66</v>
      </c>
      <c r="K5" s="253" t="s">
        <v>67</v>
      </c>
    </row>
    <row r="6" ht="16" customHeight="1" spans="1:11">
      <c r="A6" s="183" t="s">
        <v>72</v>
      </c>
      <c r="B6" s="184">
        <v>2</v>
      </c>
      <c r="C6" s="185">
        <v>6</v>
      </c>
      <c r="D6" s="189" t="s">
        <v>73</v>
      </c>
      <c r="E6" s="211"/>
      <c r="F6" s="295">
        <v>45838</v>
      </c>
      <c r="G6" s="296"/>
      <c r="H6" s="183" t="s">
        <v>74</v>
      </c>
      <c r="I6" s="186"/>
      <c r="J6" s="209" t="s">
        <v>66</v>
      </c>
      <c r="K6" s="253" t="s">
        <v>67</v>
      </c>
    </row>
    <row r="7" ht="16" customHeight="1" spans="1:11">
      <c r="A7" s="183" t="s">
        <v>75</v>
      </c>
      <c r="B7" s="192" t="s">
        <v>76</v>
      </c>
      <c r="C7" s="193"/>
      <c r="D7" s="189" t="s">
        <v>77</v>
      </c>
      <c r="E7" s="210"/>
      <c r="F7" s="295">
        <v>45848</v>
      </c>
      <c r="G7" s="296"/>
      <c r="H7" s="183" t="s">
        <v>78</v>
      </c>
      <c r="I7" s="186"/>
      <c r="J7" s="209" t="s">
        <v>66</v>
      </c>
      <c r="K7" s="253" t="s">
        <v>67</v>
      </c>
    </row>
    <row r="8" ht="16" customHeight="1" spans="1:11">
      <c r="A8" s="195" t="s">
        <v>79</v>
      </c>
      <c r="B8" s="196" t="s">
        <v>80</v>
      </c>
      <c r="C8" s="197"/>
      <c r="D8" s="198" t="s">
        <v>81</v>
      </c>
      <c r="E8" s="199"/>
      <c r="F8" s="200">
        <v>45906</v>
      </c>
      <c r="G8" s="201"/>
      <c r="H8" s="198" t="s">
        <v>82</v>
      </c>
      <c r="I8" s="199"/>
      <c r="J8" s="217" t="s">
        <v>66</v>
      </c>
      <c r="K8" s="262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349"/>
    </row>
    <row r="10" ht="15" spans="1:11">
      <c r="A10" s="299" t="s">
        <v>84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0"/>
    </row>
    <row r="11" ht="14.25" spans="1:11">
      <c r="A11" s="301" t="s">
        <v>85</v>
      </c>
      <c r="B11" s="302" t="s">
        <v>86</v>
      </c>
      <c r="C11" s="303" t="s">
        <v>87</v>
      </c>
      <c r="D11" s="304"/>
      <c r="E11" s="305" t="s">
        <v>88</v>
      </c>
      <c r="F11" s="302" t="s">
        <v>86</v>
      </c>
      <c r="G11" s="303" t="s">
        <v>87</v>
      </c>
      <c r="H11" s="303" t="s">
        <v>89</v>
      </c>
      <c r="I11" s="305" t="s">
        <v>90</v>
      </c>
      <c r="J11" s="302" t="s">
        <v>86</v>
      </c>
      <c r="K11" s="351" t="s">
        <v>87</v>
      </c>
    </row>
    <row r="12" ht="14.25" spans="1:11">
      <c r="A12" s="189" t="s">
        <v>91</v>
      </c>
      <c r="B12" s="208" t="s">
        <v>86</v>
      </c>
      <c r="C12" s="209" t="s">
        <v>87</v>
      </c>
      <c r="D12" s="210"/>
      <c r="E12" s="211" t="s">
        <v>92</v>
      </c>
      <c r="F12" s="208" t="s">
        <v>86</v>
      </c>
      <c r="G12" s="209" t="s">
        <v>87</v>
      </c>
      <c r="H12" s="209" t="s">
        <v>89</v>
      </c>
      <c r="I12" s="211" t="s">
        <v>93</v>
      </c>
      <c r="J12" s="208" t="s">
        <v>86</v>
      </c>
      <c r="K12" s="253" t="s">
        <v>87</v>
      </c>
    </row>
    <row r="13" ht="14.25" spans="1:11">
      <c r="A13" s="189" t="s">
        <v>94</v>
      </c>
      <c r="B13" s="208" t="s">
        <v>86</v>
      </c>
      <c r="C13" s="209" t="s">
        <v>87</v>
      </c>
      <c r="D13" s="210"/>
      <c r="E13" s="211" t="s">
        <v>95</v>
      </c>
      <c r="F13" s="209" t="s">
        <v>96</v>
      </c>
      <c r="G13" s="209" t="s">
        <v>97</v>
      </c>
      <c r="H13" s="209" t="s">
        <v>89</v>
      </c>
      <c r="I13" s="211" t="s">
        <v>98</v>
      </c>
      <c r="J13" s="208" t="s">
        <v>86</v>
      </c>
      <c r="K13" s="253" t="s">
        <v>87</v>
      </c>
    </row>
    <row r="14" ht="15" spans="1:11">
      <c r="A14" s="198" t="s">
        <v>99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5"/>
    </row>
    <row r="15" ht="15" spans="1:11">
      <c r="A15" s="299" t="s">
        <v>100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0"/>
    </row>
    <row r="16" ht="14.25" spans="1:11">
      <c r="A16" s="306" t="s">
        <v>101</v>
      </c>
      <c r="B16" s="303" t="s">
        <v>96</v>
      </c>
      <c r="C16" s="303" t="s">
        <v>97</v>
      </c>
      <c r="D16" s="307"/>
      <c r="E16" s="308" t="s">
        <v>102</v>
      </c>
      <c r="F16" s="303" t="s">
        <v>96</v>
      </c>
      <c r="G16" s="303" t="s">
        <v>97</v>
      </c>
      <c r="H16" s="309"/>
      <c r="I16" s="308" t="s">
        <v>103</v>
      </c>
      <c r="J16" s="303" t="s">
        <v>96</v>
      </c>
      <c r="K16" s="351" t="s">
        <v>97</v>
      </c>
    </row>
    <row r="17" customHeight="1" spans="1:22">
      <c r="A17" s="191" t="s">
        <v>104</v>
      </c>
      <c r="B17" s="209" t="s">
        <v>96</v>
      </c>
      <c r="C17" s="209" t="s">
        <v>97</v>
      </c>
      <c r="D17" s="184"/>
      <c r="E17" s="229" t="s">
        <v>105</v>
      </c>
      <c r="F17" s="209" t="s">
        <v>96</v>
      </c>
      <c r="G17" s="209" t="s">
        <v>97</v>
      </c>
      <c r="H17" s="310"/>
      <c r="I17" s="229" t="s">
        <v>106</v>
      </c>
      <c r="J17" s="209" t="s">
        <v>96</v>
      </c>
      <c r="K17" s="253" t="s">
        <v>97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53"/>
    </row>
    <row r="19" s="293" customFormat="1" ht="18" customHeight="1" spans="1:11">
      <c r="A19" s="299" t="s">
        <v>108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0"/>
    </row>
    <row r="20" customHeight="1" spans="1:11">
      <c r="A20" s="313" t="s">
        <v>109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54"/>
    </row>
    <row r="21" ht="21.75" customHeight="1" spans="1:11">
      <c r="A21" s="315" t="s">
        <v>110</v>
      </c>
      <c r="B21" s="316" t="s">
        <v>111</v>
      </c>
      <c r="C21" s="316" t="s">
        <v>112</v>
      </c>
      <c r="D21" s="317" t="s">
        <v>113</v>
      </c>
      <c r="E21" s="318" t="s">
        <v>114</v>
      </c>
      <c r="F21" s="317" t="s">
        <v>115</v>
      </c>
      <c r="G21" s="319" t="s">
        <v>116</v>
      </c>
      <c r="H21" s="229"/>
      <c r="I21" s="229"/>
      <c r="J21" s="229"/>
      <c r="K21" s="265" t="s">
        <v>117</v>
      </c>
    </row>
    <row r="22" customHeight="1" spans="1:11">
      <c r="A22" s="320" t="s">
        <v>118</v>
      </c>
      <c r="B22" s="190">
        <v>1</v>
      </c>
      <c r="C22" s="190">
        <v>1</v>
      </c>
      <c r="D22" s="190">
        <v>1</v>
      </c>
      <c r="E22" s="190">
        <v>1</v>
      </c>
      <c r="F22" s="190">
        <v>1</v>
      </c>
      <c r="G22" s="190">
        <v>1</v>
      </c>
      <c r="H22" s="190"/>
      <c r="I22" s="190"/>
      <c r="J22" s="190"/>
      <c r="K22" s="355"/>
    </row>
    <row r="23" customHeight="1" spans="1:11">
      <c r="A23" s="321" t="s">
        <v>119</v>
      </c>
      <c r="B23" s="322">
        <v>1</v>
      </c>
      <c r="C23" s="322">
        <v>1</v>
      </c>
      <c r="D23" s="322">
        <v>1</v>
      </c>
      <c r="E23" s="322">
        <v>1</v>
      </c>
      <c r="F23" s="322">
        <v>1</v>
      </c>
      <c r="G23" s="322">
        <v>1</v>
      </c>
      <c r="H23" s="190"/>
      <c r="I23" s="190"/>
      <c r="J23" s="190"/>
      <c r="K23" s="355"/>
    </row>
    <row r="24" customHeight="1" spans="1:11">
      <c r="A24" s="323"/>
      <c r="B24" s="324"/>
      <c r="C24" s="324"/>
      <c r="D24" s="324"/>
      <c r="E24" s="324"/>
      <c r="F24" s="324"/>
      <c r="G24" s="324"/>
      <c r="H24" s="190"/>
      <c r="I24" s="190"/>
      <c r="J24" s="190"/>
      <c r="K24" s="356"/>
    </row>
    <row r="25" customHeight="1" spans="1:11">
      <c r="A25" s="323"/>
      <c r="B25" s="324"/>
      <c r="C25" s="324"/>
      <c r="D25" s="324"/>
      <c r="E25" s="324"/>
      <c r="F25" s="324"/>
      <c r="G25" s="324"/>
      <c r="H25" s="190"/>
      <c r="I25" s="190"/>
      <c r="J25" s="190"/>
      <c r="K25" s="356"/>
    </row>
    <row r="26" customHeight="1" spans="1:11">
      <c r="A26" s="325"/>
      <c r="B26" s="190"/>
      <c r="C26" s="190"/>
      <c r="D26" s="190"/>
      <c r="E26" s="190"/>
      <c r="F26" s="190"/>
      <c r="G26" s="190"/>
      <c r="H26" s="190"/>
      <c r="I26" s="190"/>
      <c r="J26" s="190"/>
      <c r="K26" s="357"/>
    </row>
    <row r="27" customHeight="1" spans="1:11">
      <c r="A27" s="194"/>
      <c r="B27" s="190"/>
      <c r="C27" s="190"/>
      <c r="D27" s="190"/>
      <c r="E27" s="190"/>
      <c r="F27" s="190"/>
      <c r="G27" s="190"/>
      <c r="H27" s="190"/>
      <c r="I27" s="190"/>
      <c r="J27" s="190"/>
      <c r="K27" s="357"/>
    </row>
    <row r="28" customHeight="1" spans="1:11">
      <c r="A28" s="194"/>
      <c r="B28" s="190"/>
      <c r="C28" s="190"/>
      <c r="D28" s="190"/>
      <c r="E28" s="190"/>
      <c r="F28" s="190"/>
      <c r="G28" s="190"/>
      <c r="H28" s="190"/>
      <c r="I28" s="190"/>
      <c r="J28" s="190"/>
      <c r="K28" s="357"/>
    </row>
    <row r="29" ht="18" customHeight="1" spans="1:11">
      <c r="A29" s="326" t="s">
        <v>120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 t="s">
        <v>121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122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4.25" spans="1:11">
      <c r="A33" s="332" t="s">
        <v>123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" spans="1:11">
      <c r="A34" s="104" t="s">
        <v>124</v>
      </c>
      <c r="B34" s="105"/>
      <c r="C34" s="209" t="s">
        <v>66</v>
      </c>
      <c r="D34" s="209" t="s">
        <v>67</v>
      </c>
      <c r="E34" s="334" t="s">
        <v>125</v>
      </c>
      <c r="F34" s="335"/>
      <c r="G34" s="335"/>
      <c r="H34" s="335"/>
      <c r="I34" s="335"/>
      <c r="J34" s="335"/>
      <c r="K34" s="362"/>
    </row>
    <row r="35" ht="15" spans="1:11">
      <c r="A35" s="336" t="s">
        <v>126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 t="s">
        <v>127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4.25" spans="1:11">
      <c r="A37" s="337" t="s">
        <v>128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63"/>
    </row>
    <row r="38" ht="14.25" spans="1:11">
      <c r="A38" s="337" t="s">
        <v>129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63"/>
    </row>
    <row r="39" ht="14.25" spans="1:11">
      <c r="A39" s="337" t="s">
        <v>130</v>
      </c>
      <c r="B39" s="338"/>
      <c r="C39" s="338"/>
      <c r="D39" s="338"/>
      <c r="E39" s="338"/>
      <c r="F39" s="338"/>
      <c r="G39" s="338"/>
      <c r="H39" s="338"/>
      <c r="I39" s="338"/>
      <c r="J39" s="338"/>
      <c r="K39" s="363"/>
    </row>
    <row r="40" ht="14.25" spans="1:11">
      <c r="A40" s="337" t="s">
        <v>131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63"/>
    </row>
    <row r="41" ht="14.25" spans="1:11">
      <c r="A41" s="337" t="s">
        <v>132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63"/>
    </row>
    <row r="42" ht="14.25" spans="1:11">
      <c r="A42" s="337" t="s">
        <v>133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63"/>
    </row>
    <row r="43" ht="14.25" spans="1:11">
      <c r="A43" s="337" t="s">
        <v>134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63"/>
    </row>
    <row r="44" ht="14.25" spans="1:11">
      <c r="A44" s="337" t="s">
        <v>135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63"/>
    </row>
    <row r="45" ht="14.25" spans="1:11">
      <c r="A45" s="236"/>
      <c r="B45" s="237"/>
      <c r="C45" s="237"/>
      <c r="D45" s="237"/>
      <c r="E45" s="237"/>
      <c r="F45" s="237"/>
      <c r="G45" s="237"/>
      <c r="H45" s="237"/>
      <c r="I45" s="237"/>
      <c r="J45" s="237"/>
      <c r="K45" s="268"/>
    </row>
    <row r="46" ht="15" spans="1:11">
      <c r="A46" s="231" t="s">
        <v>136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66"/>
    </row>
    <row r="47" ht="15" spans="1:11">
      <c r="A47" s="299" t="s">
        <v>137</v>
      </c>
      <c r="B47" s="300"/>
      <c r="C47" s="300"/>
      <c r="D47" s="300"/>
      <c r="E47" s="300"/>
      <c r="F47" s="300"/>
      <c r="G47" s="300"/>
      <c r="H47" s="300"/>
      <c r="I47" s="300"/>
      <c r="J47" s="300"/>
      <c r="K47" s="350"/>
    </row>
    <row r="48" ht="14.25" spans="1:11">
      <c r="A48" s="306" t="s">
        <v>138</v>
      </c>
      <c r="B48" s="303" t="s">
        <v>96</v>
      </c>
      <c r="C48" s="303" t="s">
        <v>97</v>
      </c>
      <c r="D48" s="303" t="s">
        <v>89</v>
      </c>
      <c r="E48" s="308" t="s">
        <v>139</v>
      </c>
      <c r="F48" s="303" t="s">
        <v>96</v>
      </c>
      <c r="G48" s="303" t="s">
        <v>97</v>
      </c>
      <c r="H48" s="303" t="s">
        <v>89</v>
      </c>
      <c r="I48" s="308" t="s">
        <v>140</v>
      </c>
      <c r="J48" s="303" t="s">
        <v>96</v>
      </c>
      <c r="K48" s="351" t="s">
        <v>97</v>
      </c>
    </row>
    <row r="49" ht="14.25" spans="1:11">
      <c r="A49" s="191" t="s">
        <v>88</v>
      </c>
      <c r="B49" s="209" t="s">
        <v>96</v>
      </c>
      <c r="C49" s="209" t="s">
        <v>97</v>
      </c>
      <c r="D49" s="209" t="s">
        <v>89</v>
      </c>
      <c r="E49" s="229" t="s">
        <v>95</v>
      </c>
      <c r="F49" s="209" t="s">
        <v>96</v>
      </c>
      <c r="G49" s="209" t="s">
        <v>97</v>
      </c>
      <c r="H49" s="209" t="s">
        <v>89</v>
      </c>
      <c r="I49" s="229" t="s">
        <v>106</v>
      </c>
      <c r="J49" s="209" t="s">
        <v>96</v>
      </c>
      <c r="K49" s="253" t="s">
        <v>97</v>
      </c>
    </row>
    <row r="50" ht="15" spans="1:11">
      <c r="A50" s="198" t="s">
        <v>141</v>
      </c>
      <c r="B50" s="199"/>
      <c r="C50" s="199"/>
      <c r="D50" s="199"/>
      <c r="E50" s="199"/>
      <c r="F50" s="199"/>
      <c r="G50" s="199"/>
      <c r="H50" s="199"/>
      <c r="I50" s="199"/>
      <c r="J50" s="199"/>
      <c r="K50" s="255"/>
    </row>
    <row r="51" ht="15" spans="1:11">
      <c r="A51" s="336" t="s">
        <v>142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37" t="s">
        <v>143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63"/>
    </row>
    <row r="53" ht="15" spans="1:11">
      <c r="A53" s="339" t="s">
        <v>144</v>
      </c>
      <c r="B53" s="241" t="s">
        <v>145</v>
      </c>
      <c r="C53" s="241"/>
      <c r="D53" s="340" t="s">
        <v>146</v>
      </c>
      <c r="E53" s="341" t="s">
        <v>147</v>
      </c>
      <c r="F53" s="342" t="s">
        <v>148</v>
      </c>
      <c r="G53" s="343">
        <v>45817</v>
      </c>
      <c r="H53" s="344" t="s">
        <v>149</v>
      </c>
      <c r="I53" s="364"/>
      <c r="J53" s="365"/>
      <c r="K53" s="366"/>
    </row>
    <row r="54" ht="15" spans="1:11">
      <c r="A54" s="336" t="s">
        <v>150</v>
      </c>
      <c r="B54" s="336"/>
      <c r="C54" s="336"/>
      <c r="D54" s="336"/>
      <c r="E54" s="336"/>
      <c r="F54" s="336"/>
      <c r="G54" s="336"/>
      <c r="H54" s="336"/>
      <c r="I54" s="336"/>
      <c r="J54" s="336"/>
      <c r="K54" s="336"/>
    </row>
    <row r="55" ht="15" spans="1:11">
      <c r="A55" s="345"/>
      <c r="B55" s="346"/>
      <c r="C55" s="346"/>
      <c r="D55" s="346"/>
      <c r="E55" s="346"/>
      <c r="F55" s="346"/>
      <c r="G55" s="346"/>
      <c r="H55" s="346"/>
      <c r="I55" s="346"/>
      <c r="J55" s="346"/>
      <c r="K55" s="367"/>
    </row>
    <row r="56" ht="15" spans="1:11">
      <c r="A56" s="339" t="s">
        <v>144</v>
      </c>
      <c r="B56" s="347"/>
      <c r="C56" s="347"/>
      <c r="D56" s="340" t="s">
        <v>146</v>
      </c>
      <c r="E56" s="348"/>
      <c r="F56" s="342" t="s">
        <v>151</v>
      </c>
      <c r="G56" s="343"/>
      <c r="H56" s="344" t="s">
        <v>149</v>
      </c>
      <c r="I56" s="364"/>
      <c r="J56" s="96"/>
      <c r="K56" s="36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31"/>
  <sheetViews>
    <sheetView workbookViewId="0">
      <selection activeCell="E26" sqref="E26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277" customWidth="1"/>
    <col min="10" max="10" width="17" style="27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19.5" customHeight="1" spans="1:14">
      <c r="A2" s="69" t="s">
        <v>61</v>
      </c>
      <c r="B2" s="70" t="str">
        <f>首期!B4</f>
        <v>TADDAN91059</v>
      </c>
      <c r="C2" s="70"/>
      <c r="D2" s="71" t="s">
        <v>68</v>
      </c>
      <c r="E2" s="70" t="str">
        <f>首期!B5</f>
        <v>男式羽绒服</v>
      </c>
      <c r="F2" s="70"/>
      <c r="G2" s="70"/>
      <c r="H2" s="278"/>
      <c r="I2" s="280" t="s">
        <v>57</v>
      </c>
      <c r="J2" s="70" t="str">
        <f>首期!I2</f>
        <v>青岛锦瑞麟服装有限公司</v>
      </c>
      <c r="K2" s="70"/>
      <c r="L2" s="70"/>
      <c r="M2" s="70"/>
      <c r="N2" s="70"/>
    </row>
    <row r="3" ht="19.5" customHeight="1" spans="1:14">
      <c r="A3" s="73" t="s">
        <v>153</v>
      </c>
      <c r="B3" s="74" t="s">
        <v>154</v>
      </c>
      <c r="C3" s="74"/>
      <c r="D3" s="74"/>
      <c r="E3" s="74"/>
      <c r="F3" s="74"/>
      <c r="G3" s="74"/>
      <c r="H3" s="278"/>
      <c r="I3" s="281" t="s">
        <v>155</v>
      </c>
      <c r="J3" s="281"/>
      <c r="K3" s="281"/>
      <c r="L3" s="281"/>
      <c r="M3" s="281"/>
      <c r="N3" s="281"/>
    </row>
    <row r="4" ht="19.5" customHeight="1" spans="1:14">
      <c r="A4" s="73"/>
      <c r="B4" s="75" t="s">
        <v>156</v>
      </c>
      <c r="C4" s="75" t="s">
        <v>157</v>
      </c>
      <c r="D4" s="76" t="s">
        <v>158</v>
      </c>
      <c r="E4" s="75" t="s">
        <v>159</v>
      </c>
      <c r="F4" s="75" t="s">
        <v>160</v>
      </c>
      <c r="G4" s="75" t="s">
        <v>161</v>
      </c>
      <c r="H4" s="278"/>
      <c r="I4" s="282" t="s">
        <v>162</v>
      </c>
      <c r="J4" s="282" t="s">
        <v>163</v>
      </c>
      <c r="K4" s="283"/>
      <c r="L4" s="284"/>
      <c r="M4" s="284"/>
      <c r="N4" s="284"/>
    </row>
    <row r="5" ht="19.5" customHeight="1" spans="1:14">
      <c r="A5" s="73"/>
      <c r="B5" s="75" t="s">
        <v>164</v>
      </c>
      <c r="C5" s="75" t="s">
        <v>165</v>
      </c>
      <c r="D5" s="76" t="s">
        <v>166</v>
      </c>
      <c r="E5" s="75" t="s">
        <v>167</v>
      </c>
      <c r="F5" s="75" t="s">
        <v>168</v>
      </c>
      <c r="G5" s="75" t="s">
        <v>169</v>
      </c>
      <c r="H5" s="278"/>
      <c r="I5" s="285" t="s">
        <v>113</v>
      </c>
      <c r="J5" s="286"/>
      <c r="K5" s="287"/>
      <c r="L5" s="288"/>
      <c r="M5" s="289"/>
      <c r="N5" s="289"/>
    </row>
    <row r="6" ht="19.5" customHeight="1" spans="1:14">
      <c r="A6" s="77" t="s">
        <v>170</v>
      </c>
      <c r="B6" s="78">
        <f>C6-1</f>
        <v>74</v>
      </c>
      <c r="C6" s="78">
        <f>D6-2</f>
        <v>75</v>
      </c>
      <c r="D6" s="76">
        <v>77</v>
      </c>
      <c r="E6" s="78">
        <f>D6+2</f>
        <v>79</v>
      </c>
      <c r="F6" s="78">
        <f>E6+2</f>
        <v>81</v>
      </c>
      <c r="G6" s="78">
        <f>F6+1</f>
        <v>82</v>
      </c>
      <c r="H6" s="278"/>
      <c r="I6" s="85" t="s">
        <v>171</v>
      </c>
      <c r="J6" s="290"/>
      <c r="K6" s="289"/>
      <c r="L6" s="289"/>
      <c r="M6" s="289"/>
      <c r="N6" s="289"/>
    </row>
    <row r="7" ht="19.5" customHeight="1" spans="1:14">
      <c r="A7" s="77" t="s">
        <v>172</v>
      </c>
      <c r="B7" s="78">
        <f>C7-1</f>
        <v>76</v>
      </c>
      <c r="C7" s="78">
        <f>D7-2</f>
        <v>77</v>
      </c>
      <c r="D7" s="76">
        <v>79</v>
      </c>
      <c r="E7" s="78">
        <f>D7+2</f>
        <v>81</v>
      </c>
      <c r="F7" s="78">
        <f>E7+2</f>
        <v>83</v>
      </c>
      <c r="G7" s="78">
        <f>F7+1</f>
        <v>84</v>
      </c>
      <c r="H7" s="278"/>
      <c r="I7" s="85" t="s">
        <v>173</v>
      </c>
      <c r="J7" s="290"/>
      <c r="K7" s="289"/>
      <c r="L7" s="289"/>
      <c r="M7" s="289"/>
      <c r="N7" s="289"/>
    </row>
    <row r="8" ht="19.5" customHeight="1" spans="1:14">
      <c r="A8" s="77" t="s">
        <v>174</v>
      </c>
      <c r="B8" s="78">
        <f t="shared" ref="B8:B10" si="0">C8-4</f>
        <v>122</v>
      </c>
      <c r="C8" s="78">
        <f t="shared" ref="C8:C10" si="1">D8-4</f>
        <v>126</v>
      </c>
      <c r="D8" s="76">
        <v>130</v>
      </c>
      <c r="E8" s="78">
        <f t="shared" ref="E8:E10" si="2">D8+4</f>
        <v>134</v>
      </c>
      <c r="F8" s="78">
        <f>E8+4</f>
        <v>138</v>
      </c>
      <c r="G8" s="78">
        <f t="shared" ref="G8:G10" si="3">F8+6</f>
        <v>144</v>
      </c>
      <c r="H8" s="278"/>
      <c r="I8" s="85" t="s">
        <v>171</v>
      </c>
      <c r="J8" s="290"/>
      <c r="K8" s="289"/>
      <c r="L8" s="289"/>
      <c r="M8" s="289"/>
      <c r="N8" s="289"/>
    </row>
    <row r="9" ht="19.5" customHeight="1" spans="1:14">
      <c r="A9" s="77" t="s">
        <v>175</v>
      </c>
      <c r="B9" s="78">
        <f t="shared" si="0"/>
        <v>118</v>
      </c>
      <c r="C9" s="78">
        <f t="shared" si="1"/>
        <v>122</v>
      </c>
      <c r="D9" s="76">
        <v>126</v>
      </c>
      <c r="E9" s="78">
        <f t="shared" si="2"/>
        <v>130</v>
      </c>
      <c r="F9" s="78">
        <f>E9+5</f>
        <v>135</v>
      </c>
      <c r="G9" s="78">
        <f t="shared" si="3"/>
        <v>141</v>
      </c>
      <c r="H9" s="278"/>
      <c r="I9" s="85" t="s">
        <v>171</v>
      </c>
      <c r="J9" s="290"/>
      <c r="K9" s="289"/>
      <c r="L9" s="289"/>
      <c r="M9" s="289"/>
      <c r="N9" s="289"/>
    </row>
    <row r="10" ht="19.5" customHeight="1" spans="1:14">
      <c r="A10" s="77" t="s">
        <v>176</v>
      </c>
      <c r="B10" s="78">
        <f t="shared" si="0"/>
        <v>114</v>
      </c>
      <c r="C10" s="78">
        <f t="shared" si="1"/>
        <v>118</v>
      </c>
      <c r="D10" s="76">
        <v>122</v>
      </c>
      <c r="E10" s="78">
        <f t="shared" si="2"/>
        <v>126</v>
      </c>
      <c r="F10" s="78">
        <f>E10+5</f>
        <v>131</v>
      </c>
      <c r="G10" s="78">
        <f t="shared" si="3"/>
        <v>137</v>
      </c>
      <c r="H10" s="278"/>
      <c r="I10" s="85" t="s">
        <v>173</v>
      </c>
      <c r="J10" s="290"/>
      <c r="K10" s="289"/>
      <c r="L10" s="289"/>
      <c r="M10" s="289"/>
      <c r="N10" s="289"/>
    </row>
    <row r="11" ht="19.5" customHeight="1" spans="1:14">
      <c r="A11" s="79" t="s">
        <v>177</v>
      </c>
      <c r="B11" s="78">
        <f>C11-1.2</f>
        <v>52.6</v>
      </c>
      <c r="C11" s="78">
        <f>D11-1.2</f>
        <v>53.8</v>
      </c>
      <c r="D11" s="76">
        <v>55</v>
      </c>
      <c r="E11" s="78">
        <f>D11+1.2</f>
        <v>56.2</v>
      </c>
      <c r="F11" s="78">
        <f>E11+1.2</f>
        <v>57.4</v>
      </c>
      <c r="G11" s="78">
        <f>F11+1.4</f>
        <v>58.8</v>
      </c>
      <c r="H11" s="278"/>
      <c r="I11" s="85" t="s">
        <v>171</v>
      </c>
      <c r="J11" s="290"/>
      <c r="K11" s="289"/>
      <c r="L11" s="289"/>
      <c r="M11" s="289"/>
      <c r="N11" s="289"/>
    </row>
    <row r="12" ht="19.5" customHeight="1" spans="1:14">
      <c r="A12" s="79" t="s">
        <v>178</v>
      </c>
      <c r="B12" s="78">
        <f>C12-0.6</f>
        <v>61.2</v>
      </c>
      <c r="C12" s="78">
        <f>D12-1.2</f>
        <v>61.8</v>
      </c>
      <c r="D12" s="76">
        <v>63</v>
      </c>
      <c r="E12" s="78">
        <f>D12+1.2</f>
        <v>64.2</v>
      </c>
      <c r="F12" s="78">
        <f>E12+1.2</f>
        <v>65.4</v>
      </c>
      <c r="G12" s="78">
        <f>F12+0.6</f>
        <v>66</v>
      </c>
      <c r="H12" s="278"/>
      <c r="I12" s="85" t="s">
        <v>173</v>
      </c>
      <c r="J12" s="290"/>
      <c r="K12" s="289"/>
      <c r="L12" s="289"/>
      <c r="M12" s="289"/>
      <c r="N12" s="289"/>
    </row>
    <row r="13" ht="19.5" customHeight="1" spans="1:14">
      <c r="A13" s="77" t="s">
        <v>179</v>
      </c>
      <c r="B13" s="78">
        <f>C13-0.8</f>
        <v>28.4</v>
      </c>
      <c r="C13" s="78">
        <f>D13-0.8</f>
        <v>29.2</v>
      </c>
      <c r="D13" s="76">
        <v>30</v>
      </c>
      <c r="E13" s="78">
        <f>D13+0.8</f>
        <v>30.8</v>
      </c>
      <c r="F13" s="78">
        <f>E13+0.8</f>
        <v>31.6</v>
      </c>
      <c r="G13" s="78">
        <f>F13+1.3</f>
        <v>32.9</v>
      </c>
      <c r="H13" s="278"/>
      <c r="I13" s="85" t="s">
        <v>171</v>
      </c>
      <c r="J13" s="290"/>
      <c r="K13" s="289"/>
      <c r="L13" s="289"/>
      <c r="M13" s="289"/>
      <c r="N13" s="289"/>
    </row>
    <row r="14" ht="19.5" customHeight="1" spans="1:14">
      <c r="A14" s="77" t="s">
        <v>180</v>
      </c>
      <c r="B14" s="78">
        <f>C14-0.7</f>
        <v>22.6</v>
      </c>
      <c r="C14" s="78">
        <f>D14-0.7</f>
        <v>23.3</v>
      </c>
      <c r="D14" s="76">
        <v>24</v>
      </c>
      <c r="E14" s="78">
        <f>D14+0.7</f>
        <v>24.7</v>
      </c>
      <c r="F14" s="78">
        <f>E14+0.7</f>
        <v>25.4</v>
      </c>
      <c r="G14" s="78">
        <f>F14+1</f>
        <v>26.4</v>
      </c>
      <c r="H14" s="278"/>
      <c r="I14" s="85" t="s">
        <v>173</v>
      </c>
      <c r="J14" s="290"/>
      <c r="K14" s="289"/>
      <c r="L14" s="289"/>
      <c r="M14" s="289"/>
      <c r="N14" s="289"/>
    </row>
    <row r="15" ht="19.5" customHeight="1" spans="1:14">
      <c r="A15" s="77" t="s">
        <v>181</v>
      </c>
      <c r="B15" s="78">
        <f>C15-0.5</f>
        <v>16</v>
      </c>
      <c r="C15" s="78">
        <f>D15-0.5</f>
        <v>16.5</v>
      </c>
      <c r="D15" s="76">
        <v>17</v>
      </c>
      <c r="E15" s="78">
        <f>D15+0.5</f>
        <v>17.5</v>
      </c>
      <c r="F15" s="78">
        <f>E15+0.5</f>
        <v>18</v>
      </c>
      <c r="G15" s="78">
        <f>F15+0.7</f>
        <v>18.7</v>
      </c>
      <c r="H15" s="278"/>
      <c r="I15" s="85" t="s">
        <v>173</v>
      </c>
      <c r="J15" s="290"/>
      <c r="K15" s="289"/>
      <c r="L15" s="289"/>
      <c r="M15" s="289"/>
      <c r="N15" s="289"/>
    </row>
    <row r="16" ht="19.5" hidden="1" customHeight="1" spans="1:14">
      <c r="A16" s="77" t="s">
        <v>182</v>
      </c>
      <c r="B16" s="78">
        <f>C16-0.5</f>
        <v>10</v>
      </c>
      <c r="C16" s="78">
        <f>D16-0.5</f>
        <v>10.5</v>
      </c>
      <c r="D16" s="76">
        <v>11</v>
      </c>
      <c r="E16" s="78">
        <f>D16+0.5</f>
        <v>11.5</v>
      </c>
      <c r="F16" s="78">
        <f>E16+0.5</f>
        <v>12</v>
      </c>
      <c r="G16" s="78">
        <f>F16+0.7</f>
        <v>12.7</v>
      </c>
      <c r="H16" s="278"/>
      <c r="I16" s="85"/>
      <c r="J16" s="290"/>
      <c r="K16" s="289"/>
      <c r="L16" s="289"/>
      <c r="M16" s="289"/>
      <c r="N16" s="289"/>
    </row>
    <row r="17" ht="19.5" hidden="1" customHeight="1" spans="1:14">
      <c r="A17" s="77" t="s">
        <v>183</v>
      </c>
      <c r="B17" s="78">
        <f>C17-1</f>
        <v>62</v>
      </c>
      <c r="C17" s="78">
        <f>D17-1</f>
        <v>63</v>
      </c>
      <c r="D17" s="76">
        <v>64</v>
      </c>
      <c r="E17" s="78">
        <f>D17+1</f>
        <v>65</v>
      </c>
      <c r="F17" s="78">
        <f>E17+1</f>
        <v>66</v>
      </c>
      <c r="G17" s="78">
        <f>F17+1.5</f>
        <v>67.5</v>
      </c>
      <c r="H17" s="278"/>
      <c r="I17" s="85"/>
      <c r="J17" s="290"/>
      <c r="K17" s="289"/>
      <c r="L17" s="289"/>
      <c r="M17" s="289"/>
      <c r="N17" s="289"/>
    </row>
    <row r="18" ht="19.5" customHeight="1" spans="1:14">
      <c r="A18" s="77" t="s">
        <v>184</v>
      </c>
      <c r="B18" s="78">
        <f>C18-1</f>
        <v>60</v>
      </c>
      <c r="C18" s="78">
        <f>D18-1</f>
        <v>61</v>
      </c>
      <c r="D18" s="76">
        <v>62</v>
      </c>
      <c r="E18" s="78">
        <f>D18+1</f>
        <v>63</v>
      </c>
      <c r="F18" s="78">
        <f>E18+1</f>
        <v>64</v>
      </c>
      <c r="G18" s="78">
        <f>F18+1.5</f>
        <v>65.5</v>
      </c>
      <c r="H18" s="278"/>
      <c r="I18" s="85" t="s">
        <v>171</v>
      </c>
      <c r="J18" s="290"/>
      <c r="K18" s="289"/>
      <c r="L18" s="289"/>
      <c r="M18" s="289"/>
      <c r="N18" s="289"/>
    </row>
    <row r="19" ht="19.5" customHeight="1" spans="1:14">
      <c r="A19" s="77" t="s">
        <v>185</v>
      </c>
      <c r="B19" s="78">
        <f>D19</f>
        <v>16</v>
      </c>
      <c r="C19" s="78">
        <f>D19</f>
        <v>16</v>
      </c>
      <c r="D19" s="76">
        <v>16</v>
      </c>
      <c r="E19" s="78">
        <f t="shared" ref="E19:E28" si="4">D19</f>
        <v>16</v>
      </c>
      <c r="F19" s="78">
        <f>D19</f>
        <v>16</v>
      </c>
      <c r="G19" s="78">
        <f>D19</f>
        <v>16</v>
      </c>
      <c r="H19" s="278"/>
      <c r="I19" s="85" t="s">
        <v>173</v>
      </c>
      <c r="J19" s="290"/>
      <c r="K19" s="289"/>
      <c r="L19" s="289"/>
      <c r="M19" s="289"/>
      <c r="N19" s="289"/>
    </row>
    <row r="20" ht="19.5" customHeight="1" spans="1:14">
      <c r="A20" s="77" t="s">
        <v>186</v>
      </c>
      <c r="B20" s="78">
        <f>D20</f>
        <v>10.5</v>
      </c>
      <c r="C20" s="78">
        <f>D20</f>
        <v>10.5</v>
      </c>
      <c r="D20" s="76">
        <v>10.5</v>
      </c>
      <c r="E20" s="78">
        <f t="shared" si="4"/>
        <v>10.5</v>
      </c>
      <c r="F20" s="78">
        <f>D20</f>
        <v>10.5</v>
      </c>
      <c r="G20" s="78">
        <f>D20</f>
        <v>10.5</v>
      </c>
      <c r="H20" s="278"/>
      <c r="I20" s="85" t="s">
        <v>173</v>
      </c>
      <c r="J20" s="290"/>
      <c r="K20" s="289"/>
      <c r="L20" s="289"/>
      <c r="M20" s="289"/>
      <c r="N20" s="289"/>
    </row>
    <row r="21" ht="19.5" customHeight="1" spans="1:14">
      <c r="A21" s="77" t="s">
        <v>187</v>
      </c>
      <c r="B21" s="78">
        <f>C21-0.5</f>
        <v>43</v>
      </c>
      <c r="C21" s="78">
        <f>D21-0.5</f>
        <v>43.5</v>
      </c>
      <c r="D21" s="76">
        <v>44</v>
      </c>
      <c r="E21" s="78">
        <f t="shared" ref="E21:G21" si="5">D21+0.5</f>
        <v>44.5</v>
      </c>
      <c r="F21" s="78">
        <f t="shared" si="5"/>
        <v>45</v>
      </c>
      <c r="G21" s="78">
        <f t="shared" si="5"/>
        <v>45.5</v>
      </c>
      <c r="H21" s="278"/>
      <c r="I21" s="85" t="s">
        <v>173</v>
      </c>
      <c r="J21" s="290"/>
      <c r="K21" s="289"/>
      <c r="L21" s="289"/>
      <c r="M21" s="289"/>
      <c r="N21" s="289"/>
    </row>
    <row r="22" ht="19.5" customHeight="1" spans="1:14">
      <c r="A22" s="77" t="s">
        <v>188</v>
      </c>
      <c r="B22" s="78">
        <f>C22-0.5</f>
        <v>32</v>
      </c>
      <c r="C22" s="78">
        <f>D22-0.5</f>
        <v>32.5</v>
      </c>
      <c r="D22" s="76">
        <v>33</v>
      </c>
      <c r="E22" s="78">
        <f>D22+0.5</f>
        <v>33.5</v>
      </c>
      <c r="F22" s="78">
        <f>E22+0.5</f>
        <v>34</v>
      </c>
      <c r="G22" s="80">
        <f>F22+0.75</f>
        <v>34.75</v>
      </c>
      <c r="H22" s="278"/>
      <c r="I22" s="85" t="s">
        <v>173</v>
      </c>
      <c r="J22" s="290"/>
      <c r="K22" s="289"/>
      <c r="L22" s="289"/>
      <c r="M22" s="289"/>
      <c r="N22" s="289"/>
    </row>
    <row r="23" ht="19.5" customHeight="1" spans="1:14">
      <c r="A23" s="77" t="s">
        <v>189</v>
      </c>
      <c r="B23" s="78">
        <f t="shared" ref="B23:B26" si="6">D23-0.5</f>
        <v>32.5</v>
      </c>
      <c r="C23" s="78">
        <f t="shared" ref="C23:C26" si="7">B23</f>
        <v>32.5</v>
      </c>
      <c r="D23" s="76">
        <v>33</v>
      </c>
      <c r="E23" s="78">
        <f t="shared" si="4"/>
        <v>33</v>
      </c>
      <c r="F23" s="78">
        <f t="shared" ref="F23:F26" si="8">D23+1</f>
        <v>34</v>
      </c>
      <c r="G23" s="78">
        <f>F23</f>
        <v>34</v>
      </c>
      <c r="H23" s="278"/>
      <c r="I23" s="85" t="s">
        <v>173</v>
      </c>
      <c r="J23" s="290"/>
      <c r="K23" s="289"/>
      <c r="L23" s="289"/>
      <c r="M23" s="289"/>
      <c r="N23" s="289"/>
    </row>
    <row r="24" ht="19.5" customHeight="1" spans="1:14">
      <c r="A24" s="77" t="s">
        <v>190</v>
      </c>
      <c r="B24" s="78">
        <f t="shared" si="6"/>
        <v>23.5</v>
      </c>
      <c r="C24" s="78">
        <f t="shared" si="7"/>
        <v>23.5</v>
      </c>
      <c r="D24" s="76">
        <v>24</v>
      </c>
      <c r="E24" s="78">
        <f t="shared" si="4"/>
        <v>24</v>
      </c>
      <c r="F24" s="78">
        <f t="shared" si="8"/>
        <v>25</v>
      </c>
      <c r="G24" s="78">
        <f>F24</f>
        <v>25</v>
      </c>
      <c r="H24" s="278"/>
      <c r="I24" s="85" t="s">
        <v>173</v>
      </c>
      <c r="J24" s="290"/>
      <c r="K24" s="289"/>
      <c r="L24" s="289"/>
      <c r="M24" s="289"/>
      <c r="N24" s="289"/>
    </row>
    <row r="25" ht="19.5" customHeight="1" spans="1:14">
      <c r="A25" s="77" t="s">
        <v>191</v>
      </c>
      <c r="B25" s="78">
        <f>D25-1</f>
        <v>21</v>
      </c>
      <c r="C25" s="78">
        <f t="shared" si="7"/>
        <v>21</v>
      </c>
      <c r="D25" s="76">
        <v>22</v>
      </c>
      <c r="E25" s="78">
        <f t="shared" si="4"/>
        <v>22</v>
      </c>
      <c r="F25" s="78">
        <f>D25+1.5</f>
        <v>23.5</v>
      </c>
      <c r="G25" s="78">
        <f>F25</f>
        <v>23.5</v>
      </c>
      <c r="H25" s="278"/>
      <c r="I25" s="85" t="s">
        <v>173</v>
      </c>
      <c r="J25" s="290"/>
      <c r="K25" s="289"/>
      <c r="L25" s="289"/>
      <c r="M25" s="289"/>
      <c r="N25" s="289"/>
    </row>
    <row r="26" ht="19.5" customHeight="1" spans="1:14">
      <c r="A26" s="77" t="s">
        <v>192</v>
      </c>
      <c r="B26" s="78">
        <f t="shared" si="6"/>
        <v>14.5</v>
      </c>
      <c r="C26" s="78">
        <f t="shared" si="7"/>
        <v>14.5</v>
      </c>
      <c r="D26" s="76">
        <v>15</v>
      </c>
      <c r="E26" s="78">
        <f t="shared" si="4"/>
        <v>15</v>
      </c>
      <c r="F26" s="78">
        <f t="shared" si="8"/>
        <v>16</v>
      </c>
      <c r="G26" s="78">
        <f>F26</f>
        <v>16</v>
      </c>
      <c r="H26" s="278"/>
      <c r="I26" s="85" t="s">
        <v>171</v>
      </c>
      <c r="J26" s="290"/>
      <c r="K26" s="289"/>
      <c r="L26" s="289"/>
      <c r="M26" s="289"/>
      <c r="N26" s="289"/>
    </row>
    <row r="27" ht="19.5" customHeight="1" spans="1:14">
      <c r="A27" s="170" t="s">
        <v>193</v>
      </c>
      <c r="B27" s="279">
        <f>C27-11</f>
        <v>291</v>
      </c>
      <c r="C27" s="279">
        <f>D27-15</f>
        <v>302</v>
      </c>
      <c r="D27" s="76">
        <v>317</v>
      </c>
      <c r="E27" s="279">
        <f>D27+14</f>
        <v>331</v>
      </c>
      <c r="F27" s="279">
        <f>E27+17</f>
        <v>348</v>
      </c>
      <c r="G27" s="279">
        <f>F27+14</f>
        <v>362</v>
      </c>
      <c r="H27" s="278"/>
      <c r="I27" s="85"/>
      <c r="J27" s="290"/>
      <c r="K27" s="289"/>
      <c r="L27" s="289"/>
      <c r="M27" s="289"/>
      <c r="N27" s="289"/>
    </row>
    <row r="28" ht="19.5" customHeight="1" spans="1:14">
      <c r="A28" s="170" t="s">
        <v>194</v>
      </c>
      <c r="B28" s="171">
        <f t="shared" ref="B28:G28" si="9">B27-5</f>
        <v>286</v>
      </c>
      <c r="C28" s="171">
        <f t="shared" si="9"/>
        <v>297</v>
      </c>
      <c r="D28" s="76">
        <f t="shared" si="9"/>
        <v>312</v>
      </c>
      <c r="E28" s="171">
        <f t="shared" si="9"/>
        <v>326</v>
      </c>
      <c r="F28" s="171">
        <f t="shared" si="9"/>
        <v>343</v>
      </c>
      <c r="G28" s="171">
        <f t="shared" si="9"/>
        <v>357</v>
      </c>
      <c r="H28" s="278"/>
      <c r="I28" s="85"/>
      <c r="J28" s="290"/>
      <c r="K28" s="289"/>
      <c r="L28" s="289"/>
      <c r="M28" s="289"/>
      <c r="N28" s="289"/>
    </row>
    <row r="29" ht="14.25" spans="1:14">
      <c r="A29" s="81" t="s">
        <v>195</v>
      </c>
      <c r="D29" s="82"/>
      <c r="E29" s="82"/>
      <c r="F29" s="82"/>
      <c r="G29" s="82"/>
      <c r="H29" s="82"/>
      <c r="I29" s="291"/>
      <c r="J29" s="291"/>
      <c r="K29" s="82"/>
      <c r="L29" s="82"/>
      <c r="M29" s="82"/>
      <c r="N29" s="82"/>
    </row>
    <row r="30" ht="14.25" spans="1:14">
      <c r="A30" s="66" t="s">
        <v>196</v>
      </c>
      <c r="D30" s="82"/>
      <c r="E30" s="82"/>
      <c r="F30" s="82"/>
      <c r="G30" s="82"/>
      <c r="H30" s="82"/>
      <c r="I30" s="291"/>
      <c r="J30" s="291"/>
      <c r="K30" s="82"/>
      <c r="L30" s="82"/>
      <c r="M30" s="82"/>
      <c r="N30" s="82"/>
    </row>
    <row r="31" ht="14.25" spans="1:13">
      <c r="A31" s="82"/>
      <c r="B31" s="82"/>
      <c r="C31" s="82"/>
      <c r="D31" s="82"/>
      <c r="E31" s="82"/>
      <c r="F31" s="82"/>
      <c r="G31" s="82"/>
      <c r="H31" s="82"/>
      <c r="I31" s="292" t="s">
        <v>197</v>
      </c>
      <c r="J31" s="292"/>
      <c r="K31" s="81" t="s">
        <v>198</v>
      </c>
      <c r="L31" s="81"/>
      <c r="M31" s="81" t="s">
        <v>199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7"/>
  <sheetViews>
    <sheetView zoomScale="125" zoomScaleNormal="125" topLeftCell="A13" workbookViewId="0">
      <selection activeCell="A36" sqref="A36:K36"/>
    </sheetView>
  </sheetViews>
  <sheetFormatPr defaultColWidth="10" defaultRowHeight="16.5" customHeight="1"/>
  <cols>
    <col min="1" max="1" width="11.7" style="172" customWidth="1"/>
    <col min="2" max="5" width="10" style="172"/>
    <col min="6" max="7" width="14.4" style="172" customWidth="1"/>
    <col min="8" max="16384" width="10" style="172"/>
  </cols>
  <sheetData>
    <row r="1" ht="22.5" customHeight="1" spans="1:11">
      <c r="A1" s="173" t="s">
        <v>200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92" t="s">
        <v>54</v>
      </c>
      <c r="C2" s="92"/>
      <c r="D2" s="175" t="s">
        <v>55</v>
      </c>
      <c r="E2" s="175"/>
      <c r="F2" s="92" t="str">
        <f>首期!F2</f>
        <v>青岛锦瑞麟服装有限公司</v>
      </c>
      <c r="G2" s="92"/>
      <c r="H2" s="176" t="s">
        <v>57</v>
      </c>
      <c r="I2" s="251" t="str">
        <f>首期!I2</f>
        <v>青岛锦瑞麟服装有限公司</v>
      </c>
      <c r="J2" s="251"/>
      <c r="K2" s="252"/>
    </row>
    <row r="3" customHeight="1" spans="1:11">
      <c r="A3" s="177" t="s">
        <v>58</v>
      </c>
      <c r="B3" s="178"/>
      <c r="C3" s="179"/>
      <c r="D3" s="180" t="s">
        <v>59</v>
      </c>
      <c r="E3" s="181"/>
      <c r="F3" s="181"/>
      <c r="G3" s="182"/>
      <c r="H3" s="180" t="s">
        <v>60</v>
      </c>
      <c r="I3" s="181"/>
      <c r="J3" s="181"/>
      <c r="K3" s="182"/>
    </row>
    <row r="4" ht="34" customHeight="1" spans="1:11">
      <c r="A4" s="183" t="s">
        <v>61</v>
      </c>
      <c r="B4" s="184" t="str">
        <f>首期!B4</f>
        <v>TADDAN91059</v>
      </c>
      <c r="C4" s="185"/>
      <c r="D4" s="183" t="s">
        <v>63</v>
      </c>
      <c r="E4" s="186"/>
      <c r="F4" s="187" t="str">
        <f>首期!F4</f>
        <v>2025/9/8-1034件（1000-TR01）          2025/9/8-4件（海外-迪拜）</v>
      </c>
      <c r="G4" s="188"/>
      <c r="H4" s="183" t="s">
        <v>201</v>
      </c>
      <c r="I4" s="186"/>
      <c r="J4" s="209" t="s">
        <v>66</v>
      </c>
      <c r="K4" s="253" t="s">
        <v>67</v>
      </c>
    </row>
    <row r="5" customHeight="1" spans="1:11">
      <c r="A5" s="189" t="s">
        <v>68</v>
      </c>
      <c r="B5" s="184" t="str">
        <f>首期!B5</f>
        <v>男式羽绒服</v>
      </c>
      <c r="C5" s="185"/>
      <c r="D5" s="183" t="s">
        <v>202</v>
      </c>
      <c r="E5" s="186"/>
      <c r="F5" s="190">
        <v>1</v>
      </c>
      <c r="G5" s="185"/>
      <c r="H5" s="183" t="s">
        <v>203</v>
      </c>
      <c r="I5" s="186"/>
      <c r="J5" s="209" t="s">
        <v>66</v>
      </c>
      <c r="K5" s="253" t="s">
        <v>67</v>
      </c>
    </row>
    <row r="6" customHeight="1" spans="1:11">
      <c r="A6" s="183" t="s">
        <v>72</v>
      </c>
      <c r="B6" s="184">
        <f>首期!B6</f>
        <v>2</v>
      </c>
      <c r="C6" s="185">
        <v>6</v>
      </c>
      <c r="D6" s="183" t="s">
        <v>204</v>
      </c>
      <c r="E6" s="186"/>
      <c r="F6" s="190">
        <v>0.5</v>
      </c>
      <c r="G6" s="185"/>
      <c r="H6" s="191" t="s">
        <v>205</v>
      </c>
      <c r="I6" s="229"/>
      <c r="J6" s="229"/>
      <c r="K6" s="254"/>
    </row>
    <row r="7" customHeight="1" spans="1:11">
      <c r="A7" s="183" t="s">
        <v>75</v>
      </c>
      <c r="B7" s="192" t="str">
        <f>首期!B7</f>
        <v>1038件</v>
      </c>
      <c r="C7" s="193"/>
      <c r="D7" s="183" t="s">
        <v>206</v>
      </c>
      <c r="E7" s="186"/>
      <c r="F7" s="190">
        <v>0.2</v>
      </c>
      <c r="G7" s="185"/>
      <c r="H7" s="194" t="s">
        <v>207</v>
      </c>
      <c r="I7" s="209"/>
      <c r="J7" s="209"/>
      <c r="K7" s="253"/>
    </row>
    <row r="8" customHeight="1" spans="1:11">
      <c r="A8" s="195" t="s">
        <v>79</v>
      </c>
      <c r="B8" s="196" t="str">
        <f>首期!B8</f>
        <v>CGDD25043000025</v>
      </c>
      <c r="C8" s="197"/>
      <c r="D8" s="198" t="s">
        <v>81</v>
      </c>
      <c r="E8" s="199"/>
      <c r="F8" s="200">
        <f>首期!F8</f>
        <v>45906</v>
      </c>
      <c r="G8" s="201"/>
      <c r="H8" s="198"/>
      <c r="I8" s="199"/>
      <c r="J8" s="199"/>
      <c r="K8" s="255"/>
    </row>
    <row r="9" customHeight="1" spans="1:11">
      <c r="A9" s="202" t="s">
        <v>208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85</v>
      </c>
      <c r="B10" s="204" t="s">
        <v>86</v>
      </c>
      <c r="C10" s="205" t="s">
        <v>87</v>
      </c>
      <c r="D10" s="206"/>
      <c r="E10" s="207" t="s">
        <v>90</v>
      </c>
      <c r="F10" s="204" t="s">
        <v>86</v>
      </c>
      <c r="G10" s="205" t="s">
        <v>87</v>
      </c>
      <c r="H10" s="204"/>
      <c r="I10" s="207" t="s">
        <v>88</v>
      </c>
      <c r="J10" s="204" t="s">
        <v>86</v>
      </c>
      <c r="K10" s="256" t="s">
        <v>87</v>
      </c>
    </row>
    <row r="11" customHeight="1" spans="1:11">
      <c r="A11" s="189" t="s">
        <v>91</v>
      </c>
      <c r="B11" s="208" t="s">
        <v>86</v>
      </c>
      <c r="C11" s="209" t="s">
        <v>87</v>
      </c>
      <c r="D11" s="210"/>
      <c r="E11" s="211" t="s">
        <v>93</v>
      </c>
      <c r="F11" s="208" t="s">
        <v>86</v>
      </c>
      <c r="G11" s="209" t="s">
        <v>87</v>
      </c>
      <c r="H11" s="208"/>
      <c r="I11" s="211" t="s">
        <v>98</v>
      </c>
      <c r="J11" s="208" t="s">
        <v>86</v>
      </c>
      <c r="K11" s="253" t="s">
        <v>87</v>
      </c>
    </row>
    <row r="12" customHeight="1" spans="1:11">
      <c r="A12" s="198" t="s">
        <v>209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5"/>
    </row>
    <row r="13" customHeight="1" spans="1:11">
      <c r="A13" s="212" t="s">
        <v>210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 t="s">
        <v>211</v>
      </c>
      <c r="B14" s="214"/>
      <c r="C14" s="214"/>
      <c r="D14" s="214"/>
      <c r="E14" s="214"/>
      <c r="F14" s="214"/>
      <c r="G14" s="214"/>
      <c r="H14" s="215"/>
      <c r="I14" s="257"/>
      <c r="J14" s="257"/>
      <c r="K14" s="258"/>
    </row>
    <row r="15" customHeight="1" spans="1:11">
      <c r="A15" s="213" t="s">
        <v>212</v>
      </c>
      <c r="B15" s="214"/>
      <c r="C15" s="214"/>
      <c r="D15" s="214"/>
      <c r="E15" s="214"/>
      <c r="F15" s="214"/>
      <c r="G15" s="214"/>
      <c r="H15" s="215"/>
      <c r="I15" s="259"/>
      <c r="J15" s="260"/>
      <c r="K15" s="261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62"/>
    </row>
    <row r="17" customHeight="1" spans="1:11">
      <c r="A17" s="212" t="s">
        <v>213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8" t="s">
        <v>214</v>
      </c>
      <c r="B18" s="219"/>
      <c r="C18" s="219"/>
      <c r="D18" s="219"/>
      <c r="E18" s="219"/>
      <c r="F18" s="219"/>
      <c r="G18" s="219"/>
      <c r="H18" s="219"/>
      <c r="I18" s="257"/>
      <c r="J18" s="257"/>
      <c r="K18" s="258"/>
    </row>
    <row r="19" customHeight="1" spans="1:11">
      <c r="A19" s="220" t="s">
        <v>215</v>
      </c>
      <c r="B19" s="221"/>
      <c r="C19" s="221"/>
      <c r="D19" s="222"/>
      <c r="E19" s="223"/>
      <c r="F19" s="221"/>
      <c r="G19" s="221"/>
      <c r="H19" s="222"/>
      <c r="I19" s="259"/>
      <c r="J19" s="260"/>
      <c r="K19" s="261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62"/>
    </row>
    <row r="21" customHeight="1" spans="1:11">
      <c r="A21" s="224" t="s">
        <v>122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1" t="s">
        <v>123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customHeight="1" spans="1:11">
      <c r="A23" s="104" t="s">
        <v>124</v>
      </c>
      <c r="B23" s="105"/>
      <c r="C23" s="209" t="s">
        <v>66</v>
      </c>
      <c r="D23" s="209" t="s">
        <v>67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25" t="s">
        <v>216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2" t="s">
        <v>137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7" t="s">
        <v>138</v>
      </c>
      <c r="B27" s="205" t="s">
        <v>96</v>
      </c>
      <c r="C27" s="205" t="s">
        <v>97</v>
      </c>
      <c r="D27" s="205" t="s">
        <v>89</v>
      </c>
      <c r="E27" s="178" t="s">
        <v>139</v>
      </c>
      <c r="F27" s="205" t="s">
        <v>96</v>
      </c>
      <c r="G27" s="205" t="s">
        <v>97</v>
      </c>
      <c r="H27" s="205" t="s">
        <v>89</v>
      </c>
      <c r="I27" s="178" t="s">
        <v>140</v>
      </c>
      <c r="J27" s="205" t="s">
        <v>96</v>
      </c>
      <c r="K27" s="256" t="s">
        <v>97</v>
      </c>
    </row>
    <row r="28" customHeight="1" spans="1:11">
      <c r="A28" s="191" t="s">
        <v>88</v>
      </c>
      <c r="B28" s="209" t="s">
        <v>96</v>
      </c>
      <c r="C28" s="209" t="s">
        <v>97</v>
      </c>
      <c r="D28" s="209" t="s">
        <v>89</v>
      </c>
      <c r="E28" s="229" t="s">
        <v>95</v>
      </c>
      <c r="F28" s="209" t="s">
        <v>96</v>
      </c>
      <c r="G28" s="209" t="s">
        <v>97</v>
      </c>
      <c r="H28" s="209" t="s">
        <v>89</v>
      </c>
      <c r="I28" s="229" t="s">
        <v>106</v>
      </c>
      <c r="J28" s="209" t="s">
        <v>96</v>
      </c>
      <c r="K28" s="253" t="s">
        <v>97</v>
      </c>
    </row>
    <row r="29" customHeight="1" spans="1:11">
      <c r="A29" s="183" t="s">
        <v>217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218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219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 t="s">
        <v>220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 t="s">
        <v>221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 t="s">
        <v>222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 t="s">
        <v>223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1" t="s">
        <v>136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6"/>
    </row>
    <row r="39" customHeight="1" spans="1:11">
      <c r="A39" s="233" t="s">
        <v>224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</row>
    <row r="40" ht="18" customHeight="1" spans="1:11">
      <c r="A40" s="238" t="s">
        <v>209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69"/>
    </row>
    <row r="41" ht="18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69"/>
    </row>
    <row r="42" ht="18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64"/>
    </row>
    <row r="43" ht="21" customHeight="1" spans="1:11">
      <c r="A43" s="240" t="s">
        <v>144</v>
      </c>
      <c r="B43" s="241" t="s">
        <v>145</v>
      </c>
      <c r="C43" s="241"/>
      <c r="D43" s="242" t="s">
        <v>146</v>
      </c>
      <c r="E43" s="241" t="s">
        <v>147</v>
      </c>
      <c r="F43" s="242" t="s">
        <v>148</v>
      </c>
      <c r="G43" s="243">
        <v>45860</v>
      </c>
      <c r="H43" s="244" t="s">
        <v>149</v>
      </c>
      <c r="I43" s="244"/>
      <c r="J43" s="270"/>
      <c r="K43" s="271"/>
    </row>
    <row r="44" customHeight="1" spans="1:11">
      <c r="A44" s="245" t="s">
        <v>150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72"/>
    </row>
    <row r="45" customHeight="1" spans="1:11">
      <c r="A45" s="247" t="s">
        <v>225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3"/>
    </row>
    <row r="46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74"/>
    </row>
    <row r="47" ht="21" customHeight="1" spans="1:11">
      <c r="A47" s="240" t="s">
        <v>144</v>
      </c>
      <c r="B47" s="241"/>
      <c r="C47" s="241"/>
      <c r="D47" s="242" t="s">
        <v>146</v>
      </c>
      <c r="E47" s="242"/>
      <c r="F47" s="242" t="s">
        <v>148</v>
      </c>
      <c r="G47" s="242"/>
      <c r="H47" s="244" t="s">
        <v>149</v>
      </c>
      <c r="I47" s="244"/>
      <c r="J47" s="275"/>
      <c r="K47" s="27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3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6" customWidth="1"/>
    <col min="2" max="7" width="12.9666666666667" style="66" customWidth="1"/>
    <col min="8" max="8" width="1.33333333333333" style="66" customWidth="1"/>
    <col min="9" max="9" width="16.5" style="66" customWidth="1"/>
    <col min="10" max="13" width="19.375" style="66" customWidth="1"/>
    <col min="14" max="14" width="16.3333333333333" style="66" customWidth="1"/>
    <col min="15" max="16384" width="9" style="66"/>
  </cols>
  <sheetData>
    <row r="1" ht="22.5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61</v>
      </c>
      <c r="B2" s="70" t="str">
        <f>'验货尺寸表 '!B2</f>
        <v>TADDAN91059</v>
      </c>
      <c r="C2" s="70"/>
      <c r="D2" s="71" t="s">
        <v>68</v>
      </c>
      <c r="E2" s="70" t="str">
        <f>'验货尺寸表 '!E2</f>
        <v>男式羽绒服</v>
      </c>
      <c r="F2" s="70"/>
      <c r="G2" s="70"/>
      <c r="H2" s="72"/>
      <c r="I2" s="69" t="s">
        <v>57</v>
      </c>
      <c r="J2" s="70" t="str">
        <f>'验货尺寸表 '!J2</f>
        <v>青岛锦瑞麟服装有限公司</v>
      </c>
      <c r="K2" s="70"/>
      <c r="L2" s="70"/>
      <c r="M2" s="70"/>
      <c r="N2" s="70"/>
    </row>
    <row r="3" ht="22.5" customHeight="1" spans="1:14">
      <c r="A3" s="73" t="s">
        <v>153</v>
      </c>
      <c r="B3" s="74" t="s">
        <v>154</v>
      </c>
      <c r="C3" s="74"/>
      <c r="D3" s="74"/>
      <c r="E3" s="74"/>
      <c r="F3" s="74"/>
      <c r="G3" s="74"/>
      <c r="H3" s="72"/>
      <c r="I3" s="73" t="s">
        <v>155</v>
      </c>
      <c r="J3" s="73"/>
      <c r="K3" s="73"/>
      <c r="L3" s="73"/>
      <c r="M3" s="73"/>
      <c r="N3" s="73"/>
    </row>
    <row r="4" ht="22.5" customHeight="1" spans="1:14">
      <c r="A4" s="73"/>
      <c r="B4" s="75" t="s">
        <v>156</v>
      </c>
      <c r="C4" s="75" t="s">
        <v>157</v>
      </c>
      <c r="D4" s="76" t="s">
        <v>158</v>
      </c>
      <c r="E4" s="75" t="s">
        <v>159</v>
      </c>
      <c r="F4" s="75" t="s">
        <v>160</v>
      </c>
      <c r="G4" s="75" t="s">
        <v>161</v>
      </c>
      <c r="H4" s="72"/>
      <c r="I4" s="83" t="s">
        <v>156</v>
      </c>
      <c r="J4" s="83" t="s">
        <v>157</v>
      </c>
      <c r="K4" s="83" t="s">
        <v>158</v>
      </c>
      <c r="L4" s="83" t="s">
        <v>160</v>
      </c>
      <c r="M4" s="83" t="s">
        <v>161</v>
      </c>
      <c r="N4" s="83"/>
    </row>
    <row r="5" ht="22.5" customHeight="1" spans="1:14">
      <c r="A5" s="73"/>
      <c r="B5" s="75" t="s">
        <v>164</v>
      </c>
      <c r="C5" s="75" t="s">
        <v>165</v>
      </c>
      <c r="D5" s="76" t="s">
        <v>166</v>
      </c>
      <c r="E5" s="75" t="s">
        <v>167</v>
      </c>
      <c r="F5" s="75" t="s">
        <v>168</v>
      </c>
      <c r="G5" s="75" t="s">
        <v>169</v>
      </c>
      <c r="H5" s="72"/>
      <c r="I5" s="84" t="s">
        <v>226</v>
      </c>
      <c r="J5" s="84" t="s">
        <v>226</v>
      </c>
      <c r="K5" s="84" t="s">
        <v>227</v>
      </c>
      <c r="L5" s="84" t="s">
        <v>227</v>
      </c>
      <c r="M5" s="84" t="s">
        <v>226</v>
      </c>
      <c r="N5" s="84"/>
    </row>
    <row r="6" ht="22.5" customHeight="1" spans="1:14">
      <c r="A6" s="168" t="s">
        <v>170</v>
      </c>
      <c r="B6" s="78">
        <f>C6-1</f>
        <v>74</v>
      </c>
      <c r="C6" s="78">
        <f>D6-2</f>
        <v>75</v>
      </c>
      <c r="D6" s="76">
        <v>77</v>
      </c>
      <c r="E6" s="78">
        <f>D6+2</f>
        <v>79</v>
      </c>
      <c r="F6" s="78">
        <f>E6+2</f>
        <v>81</v>
      </c>
      <c r="G6" s="78">
        <f>F6+1</f>
        <v>82</v>
      </c>
      <c r="H6" s="72"/>
      <c r="I6" s="85" t="s">
        <v>228</v>
      </c>
      <c r="J6" s="85" t="s">
        <v>229</v>
      </c>
      <c r="K6" s="85" t="s">
        <v>230</v>
      </c>
      <c r="L6" s="85" t="s">
        <v>231</v>
      </c>
      <c r="M6" s="85" t="s">
        <v>232</v>
      </c>
      <c r="N6" s="85"/>
    </row>
    <row r="7" ht="22.5" customHeight="1" spans="1:14">
      <c r="A7" s="168" t="s">
        <v>172</v>
      </c>
      <c r="B7" s="78">
        <f>C7-1</f>
        <v>76</v>
      </c>
      <c r="C7" s="78">
        <f>D7-2</f>
        <v>77</v>
      </c>
      <c r="D7" s="76">
        <v>79</v>
      </c>
      <c r="E7" s="78">
        <f>D7+2</f>
        <v>81</v>
      </c>
      <c r="F7" s="78">
        <f>E7+2</f>
        <v>83</v>
      </c>
      <c r="G7" s="78">
        <f>F7+1</f>
        <v>84</v>
      </c>
      <c r="H7" s="72"/>
      <c r="I7" s="85" t="s">
        <v>171</v>
      </c>
      <c r="J7" s="85" t="s">
        <v>231</v>
      </c>
      <c r="K7" s="85" t="s">
        <v>231</v>
      </c>
      <c r="L7" s="85" t="s">
        <v>231</v>
      </c>
      <c r="M7" s="85" t="s">
        <v>231</v>
      </c>
      <c r="N7" s="85"/>
    </row>
    <row r="8" ht="22.5" customHeight="1" spans="1:14">
      <c r="A8" s="168" t="s">
        <v>174</v>
      </c>
      <c r="B8" s="78">
        <f t="shared" ref="B8:B10" si="0">C8-4</f>
        <v>122</v>
      </c>
      <c r="C8" s="78">
        <f t="shared" ref="C8:C10" si="1">D8-4</f>
        <v>126</v>
      </c>
      <c r="D8" s="76">
        <v>130</v>
      </c>
      <c r="E8" s="78">
        <f t="shared" ref="E8:E10" si="2">D8+4</f>
        <v>134</v>
      </c>
      <c r="F8" s="78">
        <f>E8+4</f>
        <v>138</v>
      </c>
      <c r="G8" s="78">
        <f t="shared" ref="G8:G10" si="3">F8+6</f>
        <v>144</v>
      </c>
      <c r="H8" s="72"/>
      <c r="I8" s="85" t="s">
        <v>171</v>
      </c>
      <c r="J8" s="85" t="s">
        <v>233</v>
      </c>
      <c r="K8" s="85" t="s">
        <v>234</v>
      </c>
      <c r="L8" s="85" t="s">
        <v>235</v>
      </c>
      <c r="M8" s="85" t="s">
        <v>236</v>
      </c>
      <c r="N8" s="85"/>
    </row>
    <row r="9" ht="22.5" customHeight="1" spans="1:14">
      <c r="A9" s="168" t="s">
        <v>175</v>
      </c>
      <c r="B9" s="78">
        <f t="shared" si="0"/>
        <v>118</v>
      </c>
      <c r="C9" s="78">
        <f t="shared" si="1"/>
        <v>122</v>
      </c>
      <c r="D9" s="76">
        <v>126</v>
      </c>
      <c r="E9" s="78">
        <f t="shared" si="2"/>
        <v>130</v>
      </c>
      <c r="F9" s="78">
        <f>E9+5</f>
        <v>135</v>
      </c>
      <c r="G9" s="78">
        <f t="shared" si="3"/>
        <v>141</v>
      </c>
      <c r="H9" s="72"/>
      <c r="I9" s="85" t="s">
        <v>173</v>
      </c>
      <c r="J9" s="85" t="s">
        <v>231</v>
      </c>
      <c r="K9" s="85" t="s">
        <v>237</v>
      </c>
      <c r="L9" s="85" t="s">
        <v>238</v>
      </c>
      <c r="M9" s="85" t="s">
        <v>229</v>
      </c>
      <c r="N9" s="85"/>
    </row>
    <row r="10" ht="22.5" customHeight="1" spans="1:14">
      <c r="A10" s="168" t="s">
        <v>176</v>
      </c>
      <c r="B10" s="78">
        <f t="shared" si="0"/>
        <v>114</v>
      </c>
      <c r="C10" s="78">
        <f t="shared" si="1"/>
        <v>118</v>
      </c>
      <c r="D10" s="76">
        <v>122</v>
      </c>
      <c r="E10" s="78">
        <f t="shared" si="2"/>
        <v>126</v>
      </c>
      <c r="F10" s="78">
        <f>E10+5</f>
        <v>131</v>
      </c>
      <c r="G10" s="78">
        <f t="shared" si="3"/>
        <v>137</v>
      </c>
      <c r="H10" s="72"/>
      <c r="I10" s="85" t="s">
        <v>171</v>
      </c>
      <c r="J10" s="85" t="s">
        <v>231</v>
      </c>
      <c r="K10" s="85" t="s">
        <v>231</v>
      </c>
      <c r="L10" s="85" t="s">
        <v>231</v>
      </c>
      <c r="M10" s="85" t="s">
        <v>231</v>
      </c>
      <c r="N10" s="85"/>
    </row>
    <row r="11" ht="22.5" customHeight="1" spans="1:14">
      <c r="A11" s="169" t="s">
        <v>177</v>
      </c>
      <c r="B11" s="78">
        <f>C11-1.2</f>
        <v>52.6</v>
      </c>
      <c r="C11" s="78">
        <f>D11-1.2</f>
        <v>53.8</v>
      </c>
      <c r="D11" s="76">
        <v>55</v>
      </c>
      <c r="E11" s="78">
        <f>D11+1.2</f>
        <v>56.2</v>
      </c>
      <c r="F11" s="78">
        <f>E11+1.2</f>
        <v>57.4</v>
      </c>
      <c r="G11" s="78">
        <f>F11+1.4</f>
        <v>58.8</v>
      </c>
      <c r="H11" s="72"/>
      <c r="I11" s="85" t="s">
        <v>173</v>
      </c>
      <c r="J11" s="85" t="s">
        <v>232</v>
      </c>
      <c r="K11" s="85" t="s">
        <v>239</v>
      </c>
      <c r="L11" s="85" t="s">
        <v>240</v>
      </c>
      <c r="M11" s="85" t="s">
        <v>241</v>
      </c>
      <c r="N11" s="85"/>
    </row>
    <row r="12" ht="22.5" customHeight="1" spans="1:14">
      <c r="A12" s="169" t="s">
        <v>178</v>
      </c>
      <c r="B12" s="78">
        <f>C12-0.6</f>
        <v>61.2</v>
      </c>
      <c r="C12" s="78">
        <f>D12-1.2</f>
        <v>61.8</v>
      </c>
      <c r="D12" s="76">
        <v>63</v>
      </c>
      <c r="E12" s="78">
        <f>D12+1.2</f>
        <v>64.2</v>
      </c>
      <c r="F12" s="78">
        <f>E12+1.2</f>
        <v>65.4</v>
      </c>
      <c r="G12" s="78">
        <f>F12+0.6</f>
        <v>66</v>
      </c>
      <c r="H12" s="72"/>
      <c r="I12" s="85" t="s">
        <v>228</v>
      </c>
      <c r="J12" s="85" t="s">
        <v>231</v>
      </c>
      <c r="K12" s="85" t="s">
        <v>242</v>
      </c>
      <c r="L12" s="85" t="s">
        <v>243</v>
      </c>
      <c r="M12" s="85" t="s">
        <v>237</v>
      </c>
      <c r="N12" s="85"/>
    </row>
    <row r="13" ht="22.5" customHeight="1" spans="1:14">
      <c r="A13" s="168" t="s">
        <v>179</v>
      </c>
      <c r="B13" s="78">
        <f>C13-0.8</f>
        <v>28.4</v>
      </c>
      <c r="C13" s="78">
        <f>D13-0.8</f>
        <v>29.2</v>
      </c>
      <c r="D13" s="76">
        <v>30</v>
      </c>
      <c r="E13" s="78">
        <f>D13+0.8</f>
        <v>30.8</v>
      </c>
      <c r="F13" s="78">
        <f>E13+0.8</f>
        <v>31.6</v>
      </c>
      <c r="G13" s="78">
        <f>F13+1.3</f>
        <v>32.9</v>
      </c>
      <c r="H13" s="72"/>
      <c r="I13" s="85" t="s">
        <v>173</v>
      </c>
      <c r="J13" s="85" t="s">
        <v>229</v>
      </c>
      <c r="K13" s="85" t="s">
        <v>244</v>
      </c>
      <c r="L13" s="85" t="s">
        <v>231</v>
      </c>
      <c r="M13" s="85" t="s">
        <v>237</v>
      </c>
      <c r="N13" s="85"/>
    </row>
    <row r="14" ht="22.5" customHeight="1" spans="1:14">
      <c r="A14" s="168" t="s">
        <v>180</v>
      </c>
      <c r="B14" s="78">
        <f>C14-0.7</f>
        <v>22.6</v>
      </c>
      <c r="C14" s="78">
        <f>D14-0.7</f>
        <v>23.3</v>
      </c>
      <c r="D14" s="76">
        <v>24</v>
      </c>
      <c r="E14" s="78">
        <f>D14+0.7</f>
        <v>24.7</v>
      </c>
      <c r="F14" s="78">
        <f>E14+0.7</f>
        <v>25.4</v>
      </c>
      <c r="G14" s="78">
        <f>F14+1</f>
        <v>26.4</v>
      </c>
      <c r="H14" s="72"/>
      <c r="I14" s="85" t="s">
        <v>173</v>
      </c>
      <c r="J14" s="85" t="s">
        <v>245</v>
      </c>
      <c r="K14" s="85" t="s">
        <v>243</v>
      </c>
      <c r="L14" s="85" t="s">
        <v>243</v>
      </c>
      <c r="M14" s="85" t="s">
        <v>243</v>
      </c>
      <c r="N14" s="85"/>
    </row>
    <row r="15" ht="22.5" customHeight="1" spans="1:14">
      <c r="A15" s="168" t="s">
        <v>181</v>
      </c>
      <c r="B15" s="78">
        <f>C15-0.5</f>
        <v>16</v>
      </c>
      <c r="C15" s="78">
        <f>D15-0.5</f>
        <v>16.5</v>
      </c>
      <c r="D15" s="76">
        <v>17</v>
      </c>
      <c r="E15" s="78">
        <f>D15+0.5</f>
        <v>17.5</v>
      </c>
      <c r="F15" s="78">
        <f>E15+0.5</f>
        <v>18</v>
      </c>
      <c r="G15" s="78">
        <f>F15+0.7</f>
        <v>18.7</v>
      </c>
      <c r="H15" s="72"/>
      <c r="I15" s="85" t="s">
        <v>173</v>
      </c>
      <c r="J15" s="85" t="s">
        <v>243</v>
      </c>
      <c r="K15" s="85" t="s">
        <v>243</v>
      </c>
      <c r="L15" s="85" t="s">
        <v>246</v>
      </c>
      <c r="M15" s="85" t="s">
        <v>247</v>
      </c>
      <c r="N15" s="85"/>
    </row>
    <row r="16" ht="22.5" customHeight="1" spans="1:14">
      <c r="A16" s="77" t="s">
        <v>182</v>
      </c>
      <c r="B16" s="78">
        <f>C16-0.5</f>
        <v>10</v>
      </c>
      <c r="C16" s="78">
        <f>D16-0.5</f>
        <v>10.5</v>
      </c>
      <c r="D16" s="76">
        <v>11</v>
      </c>
      <c r="E16" s="78">
        <f>D16+0.5</f>
        <v>11.5</v>
      </c>
      <c r="F16" s="78">
        <f>E16+0.5</f>
        <v>12</v>
      </c>
      <c r="G16" s="78">
        <f>F16+0.7</f>
        <v>12.7</v>
      </c>
      <c r="H16" s="72"/>
      <c r="I16" s="85" t="s">
        <v>173</v>
      </c>
      <c r="J16" s="85" t="s">
        <v>243</v>
      </c>
      <c r="K16" s="85" t="s">
        <v>243</v>
      </c>
      <c r="L16" s="85" t="s">
        <v>243</v>
      </c>
      <c r="M16" s="85" t="s">
        <v>243</v>
      </c>
      <c r="N16" s="85"/>
    </row>
    <row r="17" ht="22.5" customHeight="1" spans="1:14">
      <c r="A17" s="77" t="s">
        <v>183</v>
      </c>
      <c r="B17" s="78">
        <f>C17-1</f>
        <v>62</v>
      </c>
      <c r="C17" s="78">
        <f>D17-1</f>
        <v>63</v>
      </c>
      <c r="D17" s="76">
        <v>64</v>
      </c>
      <c r="E17" s="78">
        <f>D17+1</f>
        <v>65</v>
      </c>
      <c r="F17" s="78">
        <f>E17+1</f>
        <v>66</v>
      </c>
      <c r="G17" s="78">
        <f>F17+1.5</f>
        <v>67.5</v>
      </c>
      <c r="H17" s="72"/>
      <c r="I17" s="85" t="s">
        <v>173</v>
      </c>
      <c r="J17" s="85" t="s">
        <v>243</v>
      </c>
      <c r="K17" s="85" t="s">
        <v>243</v>
      </c>
      <c r="L17" s="85" t="s">
        <v>243</v>
      </c>
      <c r="M17" s="85" t="s">
        <v>243</v>
      </c>
      <c r="N17" s="85"/>
    </row>
    <row r="18" ht="22.5" customHeight="1" spans="1:14">
      <c r="A18" s="168" t="s">
        <v>184</v>
      </c>
      <c r="B18" s="78">
        <f>C18-1</f>
        <v>60</v>
      </c>
      <c r="C18" s="78">
        <f>D18-1</f>
        <v>61</v>
      </c>
      <c r="D18" s="76">
        <v>62</v>
      </c>
      <c r="E18" s="78">
        <f>D18+1</f>
        <v>63</v>
      </c>
      <c r="F18" s="78">
        <f>E18+1</f>
        <v>64</v>
      </c>
      <c r="G18" s="78">
        <f>F18+1.5</f>
        <v>65.5</v>
      </c>
      <c r="H18" s="72"/>
      <c r="I18" s="85" t="s">
        <v>171</v>
      </c>
      <c r="J18" s="85" t="s">
        <v>231</v>
      </c>
      <c r="K18" s="85" t="s">
        <v>231</v>
      </c>
      <c r="L18" s="85" t="s">
        <v>231</v>
      </c>
      <c r="M18" s="85" t="s">
        <v>231</v>
      </c>
      <c r="N18" s="85"/>
    </row>
    <row r="19" ht="22.5" customHeight="1" spans="1:14">
      <c r="A19" s="77" t="s">
        <v>185</v>
      </c>
      <c r="B19" s="78">
        <f>D19</f>
        <v>16</v>
      </c>
      <c r="C19" s="78">
        <f>D19</f>
        <v>16</v>
      </c>
      <c r="D19" s="76">
        <v>16</v>
      </c>
      <c r="E19" s="78">
        <f t="shared" ref="E19:E26" si="4">D19</f>
        <v>16</v>
      </c>
      <c r="F19" s="78">
        <f>D19</f>
        <v>16</v>
      </c>
      <c r="G19" s="78">
        <f>D19</f>
        <v>16</v>
      </c>
      <c r="H19" s="72"/>
      <c r="I19" s="85" t="s">
        <v>173</v>
      </c>
      <c r="J19" s="85" t="s">
        <v>243</v>
      </c>
      <c r="K19" s="85" t="s">
        <v>243</v>
      </c>
      <c r="L19" s="85" t="s">
        <v>243</v>
      </c>
      <c r="M19" s="85" t="s">
        <v>243</v>
      </c>
      <c r="N19" s="85"/>
    </row>
    <row r="20" ht="22.5" customHeight="1" spans="1:14">
      <c r="A20" s="77" t="s">
        <v>186</v>
      </c>
      <c r="B20" s="78">
        <f>D20</f>
        <v>10.5</v>
      </c>
      <c r="C20" s="78">
        <f>D20</f>
        <v>10.5</v>
      </c>
      <c r="D20" s="76">
        <v>10.5</v>
      </c>
      <c r="E20" s="78">
        <f t="shared" si="4"/>
        <v>10.5</v>
      </c>
      <c r="F20" s="78">
        <f>D20</f>
        <v>10.5</v>
      </c>
      <c r="G20" s="78">
        <f>D20</f>
        <v>10.5</v>
      </c>
      <c r="H20" s="72"/>
      <c r="I20" s="85" t="s">
        <v>173</v>
      </c>
      <c r="J20" s="85" t="s">
        <v>243</v>
      </c>
      <c r="K20" s="85" t="s">
        <v>243</v>
      </c>
      <c r="L20" s="85" t="s">
        <v>243</v>
      </c>
      <c r="M20" s="85" t="s">
        <v>243</v>
      </c>
      <c r="N20" s="85"/>
    </row>
    <row r="21" ht="22.5" customHeight="1" spans="1:14">
      <c r="A21" s="168" t="s">
        <v>187</v>
      </c>
      <c r="B21" s="78">
        <f>C21-0.5</f>
        <v>43</v>
      </c>
      <c r="C21" s="78">
        <f>D21-0.5</f>
        <v>43.5</v>
      </c>
      <c r="D21" s="76">
        <v>44</v>
      </c>
      <c r="E21" s="78">
        <f t="shared" ref="E21:G21" si="5">D21+0.5</f>
        <v>44.5</v>
      </c>
      <c r="F21" s="78">
        <f t="shared" si="5"/>
        <v>45</v>
      </c>
      <c r="G21" s="78">
        <f t="shared" si="5"/>
        <v>45.5</v>
      </c>
      <c r="H21" s="72"/>
      <c r="I21" s="85" t="s">
        <v>173</v>
      </c>
      <c r="J21" s="85" t="s">
        <v>243</v>
      </c>
      <c r="K21" s="85" t="s">
        <v>243</v>
      </c>
      <c r="L21" s="85" t="s">
        <v>243</v>
      </c>
      <c r="M21" s="85" t="s">
        <v>243</v>
      </c>
      <c r="N21" s="85"/>
    </row>
    <row r="22" ht="22.5" customHeight="1" spans="1:14">
      <c r="A22" s="168" t="s">
        <v>188</v>
      </c>
      <c r="B22" s="78">
        <f>C22-0.5</f>
        <v>32</v>
      </c>
      <c r="C22" s="78">
        <f>D22-0.5</f>
        <v>32.5</v>
      </c>
      <c r="D22" s="76">
        <v>33</v>
      </c>
      <c r="E22" s="78">
        <f>D22+0.5</f>
        <v>33.5</v>
      </c>
      <c r="F22" s="78">
        <f>E22+0.5</f>
        <v>34</v>
      </c>
      <c r="G22" s="80">
        <f>F22+0.75</f>
        <v>34.75</v>
      </c>
      <c r="H22" s="72"/>
      <c r="I22" s="85" t="s">
        <v>173</v>
      </c>
      <c r="J22" s="85" t="s">
        <v>231</v>
      </c>
      <c r="K22" s="85" t="s">
        <v>231</v>
      </c>
      <c r="L22" s="85" t="s">
        <v>240</v>
      </c>
      <c r="M22" s="85" t="s">
        <v>242</v>
      </c>
      <c r="N22" s="85"/>
    </row>
    <row r="23" ht="22.5" customHeight="1" spans="1:14">
      <c r="A23" s="77" t="s">
        <v>189</v>
      </c>
      <c r="B23" s="78">
        <f t="shared" ref="B23:B26" si="6">D23-0.5</f>
        <v>32.5</v>
      </c>
      <c r="C23" s="78">
        <f t="shared" ref="C23:C26" si="7">B23</f>
        <v>32.5</v>
      </c>
      <c r="D23" s="76">
        <v>33</v>
      </c>
      <c r="E23" s="78">
        <f t="shared" si="4"/>
        <v>33</v>
      </c>
      <c r="F23" s="78">
        <f t="shared" ref="F23:F26" si="8">D23+1</f>
        <v>34</v>
      </c>
      <c r="G23" s="78">
        <f t="shared" ref="G23:G26" si="9">F23</f>
        <v>34</v>
      </c>
      <c r="H23" s="72"/>
      <c r="I23" s="85" t="s">
        <v>173</v>
      </c>
      <c r="J23" s="85" t="s">
        <v>243</v>
      </c>
      <c r="K23" s="85" t="s">
        <v>243</v>
      </c>
      <c r="L23" s="85" t="s">
        <v>243</v>
      </c>
      <c r="M23" s="85" t="s">
        <v>243</v>
      </c>
      <c r="N23" s="85"/>
    </row>
    <row r="24" ht="22.5" customHeight="1" spans="1:14">
      <c r="A24" s="77" t="s">
        <v>190</v>
      </c>
      <c r="B24" s="78">
        <f t="shared" si="6"/>
        <v>23.5</v>
      </c>
      <c r="C24" s="78">
        <f t="shared" si="7"/>
        <v>23.5</v>
      </c>
      <c r="D24" s="76">
        <v>24</v>
      </c>
      <c r="E24" s="78">
        <f t="shared" si="4"/>
        <v>24</v>
      </c>
      <c r="F24" s="78">
        <f t="shared" si="8"/>
        <v>25</v>
      </c>
      <c r="G24" s="78">
        <f t="shared" si="9"/>
        <v>25</v>
      </c>
      <c r="H24" s="72"/>
      <c r="I24" s="85" t="s">
        <v>173</v>
      </c>
      <c r="J24" s="85" t="s">
        <v>243</v>
      </c>
      <c r="K24" s="85" t="s">
        <v>243</v>
      </c>
      <c r="L24" s="85" t="s">
        <v>243</v>
      </c>
      <c r="M24" s="85" t="s">
        <v>243</v>
      </c>
      <c r="N24" s="85"/>
    </row>
    <row r="25" ht="22.5" customHeight="1" spans="1:14">
      <c r="A25" s="168" t="s">
        <v>191</v>
      </c>
      <c r="B25" s="78">
        <f>D25-1</f>
        <v>21</v>
      </c>
      <c r="C25" s="78">
        <f t="shared" si="7"/>
        <v>21</v>
      </c>
      <c r="D25" s="76">
        <v>22</v>
      </c>
      <c r="E25" s="78">
        <f t="shared" si="4"/>
        <v>22</v>
      </c>
      <c r="F25" s="78">
        <f>D25+1.5</f>
        <v>23.5</v>
      </c>
      <c r="G25" s="78">
        <f t="shared" si="9"/>
        <v>23.5</v>
      </c>
      <c r="H25" s="72"/>
      <c r="I25" s="85" t="s">
        <v>173</v>
      </c>
      <c r="J25" s="85" t="s">
        <v>243</v>
      </c>
      <c r="K25" s="85" t="s">
        <v>243</v>
      </c>
      <c r="L25" s="85" t="s">
        <v>243</v>
      </c>
      <c r="M25" s="85" t="s">
        <v>243</v>
      </c>
      <c r="N25" s="85"/>
    </row>
    <row r="26" ht="22.5" customHeight="1" spans="1:14">
      <c r="A26" s="168" t="s">
        <v>192</v>
      </c>
      <c r="B26" s="78">
        <f t="shared" si="6"/>
        <v>14.5</v>
      </c>
      <c r="C26" s="78">
        <f t="shared" si="7"/>
        <v>14.5</v>
      </c>
      <c r="D26" s="76">
        <v>15</v>
      </c>
      <c r="E26" s="78">
        <f t="shared" si="4"/>
        <v>15</v>
      </c>
      <c r="F26" s="78">
        <f t="shared" si="8"/>
        <v>16</v>
      </c>
      <c r="G26" s="78">
        <f t="shared" si="9"/>
        <v>16</v>
      </c>
      <c r="H26" s="72"/>
      <c r="I26" s="85" t="s">
        <v>248</v>
      </c>
      <c r="J26" s="85" t="s">
        <v>243</v>
      </c>
      <c r="K26" s="85" t="s">
        <v>243</v>
      </c>
      <c r="L26" s="85" t="s">
        <v>243</v>
      </c>
      <c r="M26" s="85" t="s">
        <v>243</v>
      </c>
      <c r="N26" s="85"/>
    </row>
    <row r="27" ht="22.5" customHeight="1" spans="1:14">
      <c r="A27" s="170" t="s">
        <v>193</v>
      </c>
      <c r="B27" s="171">
        <f>C27-11</f>
        <v>291</v>
      </c>
      <c r="C27" s="171">
        <f>D27-15</f>
        <v>302</v>
      </c>
      <c r="D27" s="76">
        <v>317</v>
      </c>
      <c r="E27" s="171">
        <f>D27+14</f>
        <v>331</v>
      </c>
      <c r="F27" s="171">
        <f>E27+17</f>
        <v>348</v>
      </c>
      <c r="G27" s="171">
        <f>F27+14</f>
        <v>362</v>
      </c>
      <c r="H27" s="72"/>
      <c r="I27" s="85"/>
      <c r="J27" s="85"/>
      <c r="K27" s="85"/>
      <c r="L27" s="85"/>
      <c r="M27" s="85"/>
      <c r="N27" s="85"/>
    </row>
    <row r="28" ht="22.5" customHeight="1" spans="1:14">
      <c r="A28" s="170" t="s">
        <v>194</v>
      </c>
      <c r="B28" s="171">
        <f t="shared" ref="B28:G28" si="10">B27-5</f>
        <v>286</v>
      </c>
      <c r="C28" s="171">
        <f t="shared" si="10"/>
        <v>297</v>
      </c>
      <c r="D28" s="76">
        <f t="shared" si="10"/>
        <v>312</v>
      </c>
      <c r="E28" s="171">
        <f t="shared" si="10"/>
        <v>326</v>
      </c>
      <c r="F28" s="171">
        <f t="shared" si="10"/>
        <v>343</v>
      </c>
      <c r="G28" s="171">
        <f t="shared" si="10"/>
        <v>357</v>
      </c>
      <c r="H28" s="72"/>
      <c r="I28" s="85"/>
      <c r="J28" s="85"/>
      <c r="K28" s="85"/>
      <c r="L28" s="85"/>
      <c r="M28" s="85"/>
      <c r="N28" s="85"/>
    </row>
    <row r="29" ht="14.25" spans="1:14">
      <c r="A29" s="81" t="s">
        <v>195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ht="14.25" spans="1:14">
      <c r="A30" s="66" t="s">
        <v>249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ht="14.25" spans="1:13">
      <c r="A31" s="82"/>
      <c r="B31" s="82"/>
      <c r="C31" s="82"/>
      <c r="D31" s="82"/>
      <c r="E31" s="82"/>
      <c r="F31" s="82"/>
      <c r="G31" s="82"/>
      <c r="H31" s="82"/>
      <c r="I31" s="81" t="s">
        <v>250</v>
      </c>
      <c r="J31" s="86"/>
      <c r="K31" s="81" t="s">
        <v>198</v>
      </c>
      <c r="L31" s="81"/>
      <c r="M31" s="81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3.675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90" t="s">
        <v>251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54</v>
      </c>
      <c r="C2" s="92"/>
      <c r="D2" s="93" t="s">
        <v>61</v>
      </c>
      <c r="E2" s="94" t="str">
        <f>首期!B4</f>
        <v>TADDAN91059</v>
      </c>
      <c r="F2" s="95" t="s">
        <v>252</v>
      </c>
      <c r="G2" s="96" t="str">
        <f>首期!B5</f>
        <v>男式羽绒服</v>
      </c>
      <c r="H2" s="97"/>
      <c r="I2" s="127" t="s">
        <v>57</v>
      </c>
      <c r="J2" s="147" t="str">
        <f>首期!I2</f>
        <v>青岛锦瑞麟服装有限公司</v>
      </c>
      <c r="K2" s="148"/>
    </row>
    <row r="3" ht="35" customHeight="1" spans="1:11">
      <c r="A3" s="98" t="s">
        <v>75</v>
      </c>
      <c r="B3" s="99" t="str">
        <f>首期!B7</f>
        <v>1038件</v>
      </c>
      <c r="C3" s="99"/>
      <c r="D3" s="100" t="s">
        <v>253</v>
      </c>
      <c r="E3" s="101" t="str">
        <f>首期!F4</f>
        <v>2025/9/8-1034件（1000-TR01）          2025/9/8-4件（海外-迪拜）</v>
      </c>
      <c r="F3" s="102"/>
      <c r="G3" s="102"/>
      <c r="H3" s="103" t="s">
        <v>254</v>
      </c>
      <c r="I3" s="103"/>
      <c r="J3" s="103"/>
      <c r="K3" s="149"/>
    </row>
    <row r="4" spans="1:11">
      <c r="A4" s="104" t="s">
        <v>72</v>
      </c>
      <c r="B4" s="99">
        <f>首期!B6</f>
        <v>2</v>
      </c>
      <c r="C4" s="99">
        <f>首期!C6</f>
        <v>6</v>
      </c>
      <c r="D4" s="105" t="s">
        <v>255</v>
      </c>
      <c r="E4" s="106" t="s">
        <v>256</v>
      </c>
      <c r="F4" s="106"/>
      <c r="G4" s="106"/>
      <c r="H4" s="105" t="s">
        <v>257</v>
      </c>
      <c r="I4" s="105"/>
      <c r="J4" s="119" t="s">
        <v>66</v>
      </c>
      <c r="K4" s="150" t="s">
        <v>67</v>
      </c>
    </row>
    <row r="5" spans="1:11">
      <c r="A5" s="104" t="s">
        <v>258</v>
      </c>
      <c r="B5" s="99" t="s">
        <v>259</v>
      </c>
      <c r="C5" s="99"/>
      <c r="D5" s="100" t="s">
        <v>256</v>
      </c>
      <c r="E5" s="100" t="s">
        <v>260</v>
      </c>
      <c r="F5" s="100" t="s">
        <v>261</v>
      </c>
      <c r="G5" s="100" t="s">
        <v>262</v>
      </c>
      <c r="H5" s="105" t="s">
        <v>263</v>
      </c>
      <c r="I5" s="105"/>
      <c r="J5" s="119" t="s">
        <v>66</v>
      </c>
      <c r="K5" s="150" t="s">
        <v>67</v>
      </c>
    </row>
    <row r="6" ht="15" spans="1:11">
      <c r="A6" s="107" t="s">
        <v>264</v>
      </c>
      <c r="B6" s="108">
        <v>4</v>
      </c>
      <c r="C6" s="108"/>
      <c r="D6" s="109" t="s">
        <v>265</v>
      </c>
      <c r="E6" s="110"/>
      <c r="F6" s="111">
        <v>4</v>
      </c>
      <c r="G6" s="109"/>
      <c r="H6" s="112" t="s">
        <v>266</v>
      </c>
      <c r="I6" s="112"/>
      <c r="J6" s="125" t="s">
        <v>66</v>
      </c>
      <c r="K6" s="151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267</v>
      </c>
      <c r="B8" s="95" t="s">
        <v>268</v>
      </c>
      <c r="C8" s="95" t="s">
        <v>269</v>
      </c>
      <c r="D8" s="95" t="s">
        <v>270</v>
      </c>
      <c r="E8" s="95" t="s">
        <v>271</v>
      </c>
      <c r="F8" s="95" t="s">
        <v>272</v>
      </c>
      <c r="G8" s="117" t="s">
        <v>273</v>
      </c>
      <c r="H8" s="118"/>
      <c r="I8" s="118"/>
      <c r="J8" s="118"/>
      <c r="K8" s="152"/>
    </row>
    <row r="9" spans="1:11">
      <c r="A9" s="104" t="s">
        <v>274</v>
      </c>
      <c r="B9" s="105"/>
      <c r="C9" s="119" t="s">
        <v>66</v>
      </c>
      <c r="D9" s="119" t="s">
        <v>67</v>
      </c>
      <c r="E9" s="100" t="s">
        <v>275</v>
      </c>
      <c r="F9" s="120" t="s">
        <v>276</v>
      </c>
      <c r="G9" s="121" t="s">
        <v>277</v>
      </c>
      <c r="H9" s="122"/>
      <c r="I9" s="122"/>
      <c r="J9" s="122"/>
      <c r="K9" s="153"/>
    </row>
    <row r="10" spans="1:11">
      <c r="A10" s="104" t="s">
        <v>278</v>
      </c>
      <c r="B10" s="105"/>
      <c r="C10" s="119" t="s">
        <v>66</v>
      </c>
      <c r="D10" s="119" t="s">
        <v>67</v>
      </c>
      <c r="E10" s="100" t="s">
        <v>279</v>
      </c>
      <c r="F10" s="120" t="s">
        <v>277</v>
      </c>
      <c r="G10" s="121" t="s">
        <v>280</v>
      </c>
      <c r="H10" s="122"/>
      <c r="I10" s="122"/>
      <c r="J10" s="122"/>
      <c r="K10" s="153"/>
    </row>
    <row r="11" spans="1:11">
      <c r="A11" s="123" t="s">
        <v>208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90</v>
      </c>
      <c r="B12" s="119" t="s">
        <v>86</v>
      </c>
      <c r="C12" s="119" t="s">
        <v>87</v>
      </c>
      <c r="D12" s="120"/>
      <c r="E12" s="100" t="s">
        <v>88</v>
      </c>
      <c r="F12" s="119" t="s">
        <v>86</v>
      </c>
      <c r="G12" s="119" t="s">
        <v>87</v>
      </c>
      <c r="H12" s="119"/>
      <c r="I12" s="100" t="s">
        <v>281</v>
      </c>
      <c r="J12" s="119" t="s">
        <v>86</v>
      </c>
      <c r="K12" s="150" t="s">
        <v>87</v>
      </c>
    </row>
    <row r="13" spans="1:11">
      <c r="A13" s="98" t="s">
        <v>93</v>
      </c>
      <c r="B13" s="119" t="s">
        <v>86</v>
      </c>
      <c r="C13" s="119" t="s">
        <v>87</v>
      </c>
      <c r="D13" s="120"/>
      <c r="E13" s="100" t="s">
        <v>98</v>
      </c>
      <c r="F13" s="119" t="s">
        <v>86</v>
      </c>
      <c r="G13" s="119" t="s">
        <v>87</v>
      </c>
      <c r="H13" s="119"/>
      <c r="I13" s="100" t="s">
        <v>282</v>
      </c>
      <c r="J13" s="119" t="s">
        <v>86</v>
      </c>
      <c r="K13" s="150" t="s">
        <v>87</v>
      </c>
    </row>
    <row r="14" ht="15" spans="1:11">
      <c r="A14" s="107" t="s">
        <v>283</v>
      </c>
      <c r="B14" s="125" t="s">
        <v>86</v>
      </c>
      <c r="C14" s="125" t="s">
        <v>87</v>
      </c>
      <c r="D14" s="110"/>
      <c r="E14" s="109" t="s">
        <v>284</v>
      </c>
      <c r="F14" s="125" t="s">
        <v>86</v>
      </c>
      <c r="G14" s="125" t="s">
        <v>87</v>
      </c>
      <c r="H14" s="125"/>
      <c r="I14" s="109" t="s">
        <v>285</v>
      </c>
      <c r="J14" s="125" t="s">
        <v>86</v>
      </c>
      <c r="K14" s="151" t="s">
        <v>87</v>
      </c>
    </row>
    <row r="15" ht="15" spans="1:11">
      <c r="A15" s="113" t="s">
        <v>195</v>
      </c>
      <c r="B15" s="126" t="s">
        <v>277</v>
      </c>
      <c r="C15" s="126"/>
      <c r="D15" s="114"/>
      <c r="E15" s="113"/>
      <c r="F15" s="126"/>
      <c r="G15" s="126"/>
      <c r="H15" s="126"/>
      <c r="I15" s="113"/>
      <c r="J15" s="126"/>
      <c r="K15" s="126"/>
    </row>
    <row r="16" s="88" customFormat="1" spans="1:11">
      <c r="A16" s="91" t="s">
        <v>286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pans="1:11">
      <c r="A17" s="104" t="s">
        <v>287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4" t="s">
        <v>288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8" t="s">
        <v>289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>
      <c r="A21" s="129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pans="1:11">
      <c r="A22" s="129"/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pans="1:11">
      <c r="A24" s="104" t="s">
        <v>124</v>
      </c>
      <c r="B24" s="105"/>
      <c r="C24" s="119" t="s">
        <v>66</v>
      </c>
      <c r="D24" s="119" t="s">
        <v>67</v>
      </c>
      <c r="E24" s="103"/>
      <c r="F24" s="103"/>
      <c r="G24" s="103"/>
      <c r="H24" s="103"/>
      <c r="I24" s="103"/>
      <c r="J24" s="103"/>
      <c r="K24" s="149"/>
    </row>
    <row r="25" ht="15" spans="1:11">
      <c r="A25" s="132" t="s">
        <v>290</v>
      </c>
      <c r="B25" s="133" t="s">
        <v>277</v>
      </c>
      <c r="C25" s="133"/>
      <c r="D25" s="133"/>
      <c r="E25" s="133"/>
      <c r="F25" s="133"/>
      <c r="G25" s="133"/>
      <c r="H25" s="133"/>
      <c r="I25" s="133"/>
      <c r="J25" s="133"/>
      <c r="K25" s="158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291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277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9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59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ht="23" customHeight="1" spans="1:11">
      <c r="A34" s="129"/>
      <c r="B34" s="122"/>
      <c r="C34" s="122"/>
      <c r="D34" s="122"/>
      <c r="E34" s="122"/>
      <c r="F34" s="122"/>
      <c r="G34" s="122"/>
      <c r="H34" s="122"/>
      <c r="I34" s="122"/>
      <c r="J34" s="122"/>
      <c r="K34" s="153"/>
    </row>
    <row r="35" ht="23" customHeight="1" spans="1:11">
      <c r="A35" s="138"/>
      <c r="B35" s="122"/>
      <c r="C35" s="122"/>
      <c r="D35" s="122"/>
      <c r="E35" s="122"/>
      <c r="F35" s="122"/>
      <c r="G35" s="122"/>
      <c r="H35" s="122"/>
      <c r="I35" s="122"/>
      <c r="J35" s="122"/>
      <c r="K35" s="153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0"/>
    </row>
    <row r="37" ht="18.75" customHeight="1" spans="1:11">
      <c r="A37" s="141" t="s">
        <v>292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1"/>
    </row>
    <row r="38" s="89" customFormat="1" ht="18.75" customHeight="1" spans="1:11">
      <c r="A38" s="104" t="s">
        <v>293</v>
      </c>
      <c r="B38" s="105"/>
      <c r="C38" s="105"/>
      <c r="D38" s="103" t="s">
        <v>294</v>
      </c>
      <c r="E38" s="103"/>
      <c r="F38" s="143" t="s">
        <v>295</v>
      </c>
      <c r="G38" s="144"/>
      <c r="H38" s="105" t="s">
        <v>296</v>
      </c>
      <c r="I38" s="105"/>
      <c r="J38" s="105" t="s">
        <v>297</v>
      </c>
      <c r="K38" s="156"/>
    </row>
    <row r="39" ht="18.75" customHeight="1" spans="1:13">
      <c r="A39" s="104" t="s">
        <v>195</v>
      </c>
      <c r="B39" s="105" t="s">
        <v>298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1" customHeight="1" spans="1:1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" customHeight="1" spans="1:11">
      <c r="A42" s="107" t="s">
        <v>144</v>
      </c>
      <c r="B42" s="111" t="s">
        <v>145</v>
      </c>
      <c r="C42" s="111"/>
      <c r="D42" s="145" t="s">
        <v>299</v>
      </c>
      <c r="E42" s="111" t="s">
        <v>147</v>
      </c>
      <c r="F42" s="145" t="s">
        <v>148</v>
      </c>
      <c r="G42" s="146">
        <v>45871</v>
      </c>
      <c r="H42" s="145" t="s">
        <v>149</v>
      </c>
      <c r="I42" s="145"/>
      <c r="J42" s="166"/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126365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A40" sqref="A40:K40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3.675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25" spans="1:11">
      <c r="A1" s="90" t="s">
        <v>251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ht="15" spans="1:11">
      <c r="A2" s="91" t="s">
        <v>53</v>
      </c>
      <c r="B2" s="92" t="s">
        <v>54</v>
      </c>
      <c r="C2" s="92"/>
      <c r="D2" s="93" t="s">
        <v>61</v>
      </c>
      <c r="E2" s="94" t="str">
        <f>首期!B4</f>
        <v>TADDAN91059</v>
      </c>
      <c r="F2" s="95" t="s">
        <v>252</v>
      </c>
      <c r="G2" s="96" t="str">
        <f>首期!B5</f>
        <v>男式羽绒服</v>
      </c>
      <c r="H2" s="97"/>
      <c r="I2" s="127" t="s">
        <v>57</v>
      </c>
      <c r="J2" s="147" t="str">
        <f>首期!I2</f>
        <v>青岛锦瑞麟服装有限公司</v>
      </c>
      <c r="K2" s="148"/>
    </row>
    <row r="3" s="87" customFormat="1" ht="35" customHeight="1" spans="1:11">
      <c r="A3" s="98" t="s">
        <v>75</v>
      </c>
      <c r="B3" s="99" t="str">
        <f>首期!B7</f>
        <v>1038件</v>
      </c>
      <c r="C3" s="99"/>
      <c r="D3" s="100" t="s">
        <v>253</v>
      </c>
      <c r="E3" s="101" t="str">
        <f>首期!F4</f>
        <v>2025/9/8-1034件（1000-TR01）          2025/9/8-4件（海外-迪拜）</v>
      </c>
      <c r="F3" s="102"/>
      <c r="G3" s="102"/>
      <c r="H3" s="103" t="s">
        <v>254</v>
      </c>
      <c r="I3" s="103"/>
      <c r="J3" s="103"/>
      <c r="K3" s="149"/>
    </row>
    <row r="4" s="87" customFormat="1" spans="1:11">
      <c r="A4" s="104" t="s">
        <v>72</v>
      </c>
      <c r="B4" s="99">
        <f>首期!B6</f>
        <v>2</v>
      </c>
      <c r="C4" s="99">
        <f>首期!C6</f>
        <v>6</v>
      </c>
      <c r="D4" s="105" t="s">
        <v>255</v>
      </c>
      <c r="E4" s="106" t="s">
        <v>256</v>
      </c>
      <c r="F4" s="106"/>
      <c r="G4" s="106"/>
      <c r="H4" s="105" t="s">
        <v>257</v>
      </c>
      <c r="I4" s="105"/>
      <c r="J4" s="119" t="s">
        <v>66</v>
      </c>
      <c r="K4" s="150" t="s">
        <v>67</v>
      </c>
    </row>
    <row r="5" s="87" customFormat="1" spans="1:11">
      <c r="A5" s="104" t="s">
        <v>258</v>
      </c>
      <c r="B5" s="99" t="s">
        <v>259</v>
      </c>
      <c r="C5" s="99"/>
      <c r="D5" s="100" t="s">
        <v>256</v>
      </c>
      <c r="E5" s="100" t="s">
        <v>260</v>
      </c>
      <c r="F5" s="100" t="s">
        <v>261</v>
      </c>
      <c r="G5" s="100" t="s">
        <v>262</v>
      </c>
      <c r="H5" s="105" t="s">
        <v>263</v>
      </c>
      <c r="I5" s="105"/>
      <c r="J5" s="119" t="s">
        <v>66</v>
      </c>
      <c r="K5" s="150" t="s">
        <v>67</v>
      </c>
    </row>
    <row r="6" s="87" customFormat="1" ht="15" spans="1:11">
      <c r="A6" s="107" t="s">
        <v>264</v>
      </c>
      <c r="B6" s="108" t="s">
        <v>300</v>
      </c>
      <c r="C6" s="108"/>
      <c r="D6" s="109" t="s">
        <v>265</v>
      </c>
      <c r="E6" s="110"/>
      <c r="F6" s="111" t="s">
        <v>301</v>
      </c>
      <c r="G6" s="109"/>
      <c r="H6" s="112" t="s">
        <v>266</v>
      </c>
      <c r="I6" s="112"/>
      <c r="J6" s="125" t="s">
        <v>66</v>
      </c>
      <c r="K6" s="151" t="s">
        <v>67</v>
      </c>
    </row>
    <row r="7" s="87" customFormat="1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7" customFormat="1" spans="1:11">
      <c r="A8" s="116" t="s">
        <v>267</v>
      </c>
      <c r="B8" s="95" t="s">
        <v>268</v>
      </c>
      <c r="C8" s="95" t="s">
        <v>269</v>
      </c>
      <c r="D8" s="95" t="s">
        <v>270</v>
      </c>
      <c r="E8" s="95" t="s">
        <v>271</v>
      </c>
      <c r="F8" s="95" t="s">
        <v>272</v>
      </c>
      <c r="G8" s="117" t="s">
        <v>273</v>
      </c>
      <c r="H8" s="118"/>
      <c r="I8" s="118"/>
      <c r="J8" s="118"/>
      <c r="K8" s="152"/>
    </row>
    <row r="9" s="87" customFormat="1" spans="1:11">
      <c r="A9" s="104" t="s">
        <v>274</v>
      </c>
      <c r="B9" s="105"/>
      <c r="C9" s="119" t="s">
        <v>66</v>
      </c>
      <c r="D9" s="119" t="s">
        <v>67</v>
      </c>
      <c r="E9" s="100" t="s">
        <v>275</v>
      </c>
      <c r="F9" s="120" t="s">
        <v>276</v>
      </c>
      <c r="G9" s="121" t="s">
        <v>277</v>
      </c>
      <c r="H9" s="122"/>
      <c r="I9" s="122"/>
      <c r="J9" s="122"/>
      <c r="K9" s="153"/>
    </row>
    <row r="10" s="87" customFormat="1" spans="1:11">
      <c r="A10" s="104" t="s">
        <v>278</v>
      </c>
      <c r="B10" s="105"/>
      <c r="C10" s="119" t="s">
        <v>66</v>
      </c>
      <c r="D10" s="119" t="s">
        <v>67</v>
      </c>
      <c r="E10" s="100" t="s">
        <v>279</v>
      </c>
      <c r="F10" s="120" t="s">
        <v>277</v>
      </c>
      <c r="G10" s="121" t="s">
        <v>280</v>
      </c>
      <c r="H10" s="122"/>
      <c r="I10" s="122"/>
      <c r="J10" s="122"/>
      <c r="K10" s="153"/>
    </row>
    <row r="11" s="87" customFormat="1" spans="1:11">
      <c r="A11" s="123" t="s">
        <v>208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="87" customFormat="1" spans="1:11">
      <c r="A12" s="98" t="s">
        <v>90</v>
      </c>
      <c r="B12" s="119" t="s">
        <v>86</v>
      </c>
      <c r="C12" s="119" t="s">
        <v>87</v>
      </c>
      <c r="D12" s="120"/>
      <c r="E12" s="100" t="s">
        <v>88</v>
      </c>
      <c r="F12" s="119" t="s">
        <v>86</v>
      </c>
      <c r="G12" s="119" t="s">
        <v>87</v>
      </c>
      <c r="H12" s="119"/>
      <c r="I12" s="100" t="s">
        <v>281</v>
      </c>
      <c r="J12" s="119" t="s">
        <v>86</v>
      </c>
      <c r="K12" s="150" t="s">
        <v>87</v>
      </c>
    </row>
    <row r="13" s="87" customFormat="1" spans="1:11">
      <c r="A13" s="98" t="s">
        <v>93</v>
      </c>
      <c r="B13" s="119" t="s">
        <v>86</v>
      </c>
      <c r="C13" s="119" t="s">
        <v>87</v>
      </c>
      <c r="D13" s="120"/>
      <c r="E13" s="100" t="s">
        <v>98</v>
      </c>
      <c r="F13" s="119" t="s">
        <v>86</v>
      </c>
      <c r="G13" s="119" t="s">
        <v>87</v>
      </c>
      <c r="H13" s="119"/>
      <c r="I13" s="100" t="s">
        <v>282</v>
      </c>
      <c r="J13" s="119" t="s">
        <v>86</v>
      </c>
      <c r="K13" s="150" t="s">
        <v>87</v>
      </c>
    </row>
    <row r="14" s="87" customFormat="1" ht="15" spans="1:11">
      <c r="A14" s="107" t="s">
        <v>283</v>
      </c>
      <c r="B14" s="125" t="s">
        <v>86</v>
      </c>
      <c r="C14" s="125" t="s">
        <v>87</v>
      </c>
      <c r="D14" s="110"/>
      <c r="E14" s="109" t="s">
        <v>284</v>
      </c>
      <c r="F14" s="125" t="s">
        <v>86</v>
      </c>
      <c r="G14" s="125" t="s">
        <v>87</v>
      </c>
      <c r="H14" s="125"/>
      <c r="I14" s="109" t="s">
        <v>285</v>
      </c>
      <c r="J14" s="125" t="s">
        <v>86</v>
      </c>
      <c r="K14" s="151" t="s">
        <v>87</v>
      </c>
    </row>
    <row r="15" s="87" customFormat="1" ht="15" spans="1:11">
      <c r="A15" s="113" t="s">
        <v>195</v>
      </c>
      <c r="B15" s="126" t="s">
        <v>277</v>
      </c>
      <c r="C15" s="126"/>
      <c r="D15" s="114"/>
      <c r="E15" s="113"/>
      <c r="F15" s="126"/>
      <c r="G15" s="126"/>
      <c r="H15" s="126"/>
      <c r="I15" s="113"/>
      <c r="J15" s="126"/>
      <c r="K15" s="126"/>
    </row>
    <row r="16" s="88" customFormat="1" spans="1:11">
      <c r="A16" s="91" t="s">
        <v>286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="87" customFormat="1" spans="1:11">
      <c r="A17" s="104" t="s">
        <v>287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="87" customFormat="1" spans="1:11">
      <c r="A18" s="104" t="s">
        <v>288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="87" customFormat="1" spans="1:11">
      <c r="A19" s="128" t="s">
        <v>302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="87" customFormat="1" spans="1:11">
      <c r="A20" s="129" t="s">
        <v>303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3"/>
    </row>
    <row r="21" s="87" customFormat="1" spans="1:11">
      <c r="A21" s="129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="87" customFormat="1" spans="1:11">
      <c r="A22" s="129"/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s="87" customFormat="1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="87" customFormat="1" spans="1:11">
      <c r="A24" s="104" t="s">
        <v>124</v>
      </c>
      <c r="B24" s="105"/>
      <c r="C24" s="119" t="s">
        <v>66</v>
      </c>
      <c r="D24" s="119" t="s">
        <v>67</v>
      </c>
      <c r="E24" s="103"/>
      <c r="F24" s="103"/>
      <c r="G24" s="103"/>
      <c r="H24" s="103"/>
      <c r="I24" s="103"/>
      <c r="J24" s="103"/>
      <c r="K24" s="149"/>
    </row>
    <row r="25" s="87" customFormat="1" ht="15" spans="1:11">
      <c r="A25" s="132" t="s">
        <v>290</v>
      </c>
      <c r="B25" s="133" t="s">
        <v>277</v>
      </c>
      <c r="C25" s="133"/>
      <c r="D25" s="133"/>
      <c r="E25" s="133"/>
      <c r="F25" s="133"/>
      <c r="G25" s="133"/>
      <c r="H25" s="133"/>
      <c r="I25" s="133"/>
      <c r="J25" s="133"/>
      <c r="K25" s="158"/>
    </row>
    <row r="26" s="87" customFormat="1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="87" customFormat="1" spans="1:11">
      <c r="A27" s="135" t="s">
        <v>291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="87" customFormat="1" ht="16" customHeight="1" spans="1:11">
      <c r="A28" s="136" t="s">
        <v>304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9"/>
    </row>
    <row r="29" s="87" customFormat="1" ht="16" customHeight="1" spans="1:11">
      <c r="A29" s="136" t="s">
        <v>305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9"/>
    </row>
    <row r="30" s="87" customFormat="1" ht="16" customHeight="1" spans="1:11">
      <c r="A30" s="136" t="s">
        <v>306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s="87" customFormat="1" ht="16" customHeight="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s="87" customFormat="1" ht="16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s="87" customFormat="1" ht="16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s="87" customFormat="1" ht="16" customHeight="1" spans="1:11">
      <c r="A34" s="129"/>
      <c r="B34" s="122"/>
      <c r="C34" s="122"/>
      <c r="D34" s="122"/>
      <c r="E34" s="122"/>
      <c r="F34" s="122"/>
      <c r="G34" s="122"/>
      <c r="H34" s="122"/>
      <c r="I34" s="122"/>
      <c r="J34" s="122"/>
      <c r="K34" s="153"/>
    </row>
    <row r="35" s="87" customFormat="1" ht="16" customHeight="1" spans="1:11">
      <c r="A35" s="138"/>
      <c r="B35" s="122"/>
      <c r="C35" s="122"/>
      <c r="D35" s="122"/>
      <c r="E35" s="122"/>
      <c r="F35" s="122"/>
      <c r="G35" s="122"/>
      <c r="H35" s="122"/>
      <c r="I35" s="122"/>
      <c r="J35" s="122"/>
      <c r="K35" s="153"/>
    </row>
    <row r="36" s="87" customFormat="1" ht="16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0"/>
    </row>
    <row r="37" s="87" customFormat="1" ht="18.75" customHeight="1" spans="1:11">
      <c r="A37" s="141" t="s">
        <v>292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1"/>
    </row>
    <row r="38" s="89" customFormat="1" ht="18.75" customHeight="1" spans="1:11">
      <c r="A38" s="104" t="s">
        <v>293</v>
      </c>
      <c r="B38" s="105"/>
      <c r="C38" s="105"/>
      <c r="D38" s="103" t="s">
        <v>294</v>
      </c>
      <c r="E38" s="103"/>
      <c r="F38" s="143" t="s">
        <v>295</v>
      </c>
      <c r="G38" s="144"/>
      <c r="H38" s="105" t="s">
        <v>296</v>
      </c>
      <c r="I38" s="105"/>
      <c r="J38" s="105" t="s">
        <v>297</v>
      </c>
      <c r="K38" s="156"/>
    </row>
    <row r="39" s="87" customFormat="1" ht="18.75" customHeight="1" spans="1:13">
      <c r="A39" s="104" t="s">
        <v>195</v>
      </c>
      <c r="B39" s="105" t="s">
        <v>307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s="87" customFormat="1" ht="31" customHeight="1" spans="1:1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s="87" customFormat="1" ht="18.75" customHeight="1" spans="1:1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s="87" customFormat="1" ht="32" customHeight="1" spans="1:11">
      <c r="A42" s="107" t="s">
        <v>144</v>
      </c>
      <c r="B42" s="111" t="s">
        <v>145</v>
      </c>
      <c r="C42" s="111"/>
      <c r="D42" s="145" t="s">
        <v>299</v>
      </c>
      <c r="E42" s="111" t="s">
        <v>147</v>
      </c>
      <c r="F42" s="145" t="s">
        <v>148</v>
      </c>
      <c r="G42" s="146">
        <v>45885</v>
      </c>
      <c r="H42" s="145" t="s">
        <v>149</v>
      </c>
      <c r="I42" s="145"/>
      <c r="J42" s="111" t="s">
        <v>308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126365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126365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name="Check Box 79" r:id="rId8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82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83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84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85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6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3"/>
  <sheetViews>
    <sheetView zoomScale="80" zoomScaleNormal="80" topLeftCell="A3" workbookViewId="0">
      <selection activeCell="I20" sqref="I20"/>
    </sheetView>
  </sheetViews>
  <sheetFormatPr defaultColWidth="9" defaultRowHeight="26" customHeight="1"/>
  <cols>
    <col min="1" max="1" width="17.1666666666667" style="66" customWidth="1"/>
    <col min="2" max="7" width="12.9666666666667" style="66" customWidth="1"/>
    <col min="8" max="8" width="1.33333333333333" style="66" customWidth="1"/>
    <col min="9" max="9" width="16.5" style="66" customWidth="1"/>
    <col min="10" max="13" width="19.375" style="66" customWidth="1"/>
    <col min="14" max="14" width="16.3333333333333" style="66" customWidth="1"/>
    <col min="15" max="16384" width="9" style="66"/>
  </cols>
  <sheetData>
    <row r="1" s="66" customFormat="1" ht="22.5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="66" customFormat="1" ht="22.5" customHeight="1" spans="1:14">
      <c r="A2" s="69" t="s">
        <v>61</v>
      </c>
      <c r="B2" s="70" t="str">
        <f>'验货尺寸表 '!B2</f>
        <v>TADDAN91059</v>
      </c>
      <c r="C2" s="70"/>
      <c r="D2" s="71" t="s">
        <v>68</v>
      </c>
      <c r="E2" s="70" t="str">
        <f>'验货尺寸表 '!E2</f>
        <v>男式羽绒服</v>
      </c>
      <c r="F2" s="70"/>
      <c r="G2" s="70"/>
      <c r="H2" s="72"/>
      <c r="I2" s="69" t="s">
        <v>57</v>
      </c>
      <c r="J2" s="70" t="str">
        <f>'验货尺寸表 '!J2</f>
        <v>青岛锦瑞麟服装有限公司</v>
      </c>
      <c r="K2" s="70"/>
      <c r="L2" s="70"/>
      <c r="M2" s="70"/>
      <c r="N2" s="70"/>
    </row>
    <row r="3" s="66" customFormat="1" ht="22.5" customHeight="1" spans="1:14">
      <c r="A3" s="73" t="s">
        <v>153</v>
      </c>
      <c r="B3" s="74" t="s">
        <v>154</v>
      </c>
      <c r="C3" s="74"/>
      <c r="D3" s="74"/>
      <c r="E3" s="74"/>
      <c r="F3" s="74"/>
      <c r="G3" s="74"/>
      <c r="H3" s="72"/>
      <c r="I3" s="73" t="s">
        <v>155</v>
      </c>
      <c r="J3" s="73"/>
      <c r="K3" s="73"/>
      <c r="L3" s="73"/>
      <c r="M3" s="73"/>
      <c r="N3" s="73"/>
    </row>
    <row r="4" s="66" customFormat="1" ht="22.5" customHeight="1" spans="1:14">
      <c r="A4" s="73"/>
      <c r="B4" s="75" t="s">
        <v>156</v>
      </c>
      <c r="C4" s="75" t="s">
        <v>157</v>
      </c>
      <c r="D4" s="76" t="s">
        <v>158</v>
      </c>
      <c r="E4" s="75" t="s">
        <v>159</v>
      </c>
      <c r="F4" s="75" t="s">
        <v>160</v>
      </c>
      <c r="G4" s="75" t="s">
        <v>161</v>
      </c>
      <c r="H4" s="72"/>
      <c r="I4" s="83" t="s">
        <v>156</v>
      </c>
      <c r="J4" s="83" t="s">
        <v>157</v>
      </c>
      <c r="K4" s="83" t="s">
        <v>158</v>
      </c>
      <c r="L4" s="83" t="s">
        <v>159</v>
      </c>
      <c r="M4" s="83" t="s">
        <v>160</v>
      </c>
      <c r="N4" s="83" t="s">
        <v>161</v>
      </c>
    </row>
    <row r="5" s="66" customFormat="1" ht="22.5" customHeight="1" spans="1:14">
      <c r="A5" s="73"/>
      <c r="B5" s="75" t="s">
        <v>164</v>
      </c>
      <c r="C5" s="75" t="s">
        <v>165</v>
      </c>
      <c r="D5" s="76" t="s">
        <v>166</v>
      </c>
      <c r="E5" s="75" t="s">
        <v>167</v>
      </c>
      <c r="F5" s="75" t="s">
        <v>168</v>
      </c>
      <c r="G5" s="75" t="s">
        <v>169</v>
      </c>
      <c r="H5" s="72"/>
      <c r="I5" s="84" t="s">
        <v>226</v>
      </c>
      <c r="J5" s="84" t="s">
        <v>226</v>
      </c>
      <c r="K5" s="84" t="s">
        <v>227</v>
      </c>
      <c r="L5" s="84" t="s">
        <v>227</v>
      </c>
      <c r="M5" s="84" t="s">
        <v>227</v>
      </c>
      <c r="N5" s="84" t="s">
        <v>226</v>
      </c>
    </row>
    <row r="6" s="66" customFormat="1" ht="22.5" customHeight="1" spans="1:14">
      <c r="A6" s="77" t="s">
        <v>170</v>
      </c>
      <c r="B6" s="78">
        <f>C6-1</f>
        <v>74</v>
      </c>
      <c r="C6" s="78">
        <f>D6-2</f>
        <v>75</v>
      </c>
      <c r="D6" s="76">
        <v>77</v>
      </c>
      <c r="E6" s="78">
        <f>D6+2</f>
        <v>79</v>
      </c>
      <c r="F6" s="78">
        <f>E6+2</f>
        <v>81</v>
      </c>
      <c r="G6" s="78">
        <f>F6+1</f>
        <v>82</v>
      </c>
      <c r="H6" s="72"/>
      <c r="I6" s="85" t="s">
        <v>228</v>
      </c>
      <c r="J6" s="85" t="s">
        <v>229</v>
      </c>
      <c r="K6" s="85" t="s">
        <v>230</v>
      </c>
      <c r="L6" s="85" t="s">
        <v>309</v>
      </c>
      <c r="M6" s="85" t="s">
        <v>231</v>
      </c>
      <c r="N6" s="85" t="s">
        <v>232</v>
      </c>
    </row>
    <row r="7" s="66" customFormat="1" ht="22.5" customHeight="1" spans="1:14">
      <c r="A7" s="77" t="s">
        <v>174</v>
      </c>
      <c r="B7" s="78">
        <f>C7-4</f>
        <v>122</v>
      </c>
      <c r="C7" s="78">
        <f>D7-4</f>
        <v>126</v>
      </c>
      <c r="D7" s="76">
        <v>130</v>
      </c>
      <c r="E7" s="78">
        <f>D7+4</f>
        <v>134</v>
      </c>
      <c r="F7" s="78">
        <f>E7+4</f>
        <v>138</v>
      </c>
      <c r="G7" s="78">
        <f>F7+6</f>
        <v>144</v>
      </c>
      <c r="H7" s="72"/>
      <c r="I7" s="85" t="s">
        <v>171</v>
      </c>
      <c r="J7" s="85" t="s">
        <v>233</v>
      </c>
      <c r="K7" s="85" t="s">
        <v>234</v>
      </c>
      <c r="L7" s="85" t="s">
        <v>310</v>
      </c>
      <c r="M7" s="85" t="s">
        <v>235</v>
      </c>
      <c r="N7" s="85" t="s">
        <v>236</v>
      </c>
    </row>
    <row r="8" s="66" customFormat="1" ht="22.5" customHeight="1" spans="1:14">
      <c r="A8" s="77" t="s">
        <v>176</v>
      </c>
      <c r="B8" s="78">
        <f>C8-4</f>
        <v>114</v>
      </c>
      <c r="C8" s="78">
        <f>D8-4</f>
        <v>118</v>
      </c>
      <c r="D8" s="76">
        <v>122</v>
      </c>
      <c r="E8" s="78">
        <f>D8+4</f>
        <v>126</v>
      </c>
      <c r="F8" s="78">
        <f>E8+5</f>
        <v>131</v>
      </c>
      <c r="G8" s="78">
        <f>F8+6</f>
        <v>137</v>
      </c>
      <c r="H8" s="72"/>
      <c r="I8" s="85" t="s">
        <v>171</v>
      </c>
      <c r="J8" s="85" t="s">
        <v>231</v>
      </c>
      <c r="K8" s="85" t="s">
        <v>231</v>
      </c>
      <c r="L8" s="85" t="s">
        <v>231</v>
      </c>
      <c r="M8" s="85" t="s">
        <v>231</v>
      </c>
      <c r="N8" s="85" t="s">
        <v>231</v>
      </c>
    </row>
    <row r="9" s="66" customFormat="1" ht="22.5" customHeight="1" spans="1:14">
      <c r="A9" s="79" t="s">
        <v>177</v>
      </c>
      <c r="B9" s="78">
        <f>C9-1.2</f>
        <v>52.6</v>
      </c>
      <c r="C9" s="78">
        <f>D9-1.2</f>
        <v>53.8</v>
      </c>
      <c r="D9" s="76">
        <v>55</v>
      </c>
      <c r="E9" s="78">
        <f>D9+1.2</f>
        <v>56.2</v>
      </c>
      <c r="F9" s="78">
        <f>E9+1.2</f>
        <v>57.4</v>
      </c>
      <c r="G9" s="78">
        <f>F9+1.4</f>
        <v>58.8</v>
      </c>
      <c r="H9" s="72"/>
      <c r="I9" s="85" t="s">
        <v>173</v>
      </c>
      <c r="J9" s="85" t="s">
        <v>232</v>
      </c>
      <c r="K9" s="85" t="s">
        <v>239</v>
      </c>
      <c r="L9" s="85" t="s">
        <v>246</v>
      </c>
      <c r="M9" s="85" t="s">
        <v>240</v>
      </c>
      <c r="N9" s="85" t="s">
        <v>241</v>
      </c>
    </row>
    <row r="10" s="66" customFormat="1" ht="22.5" customHeight="1" spans="1:14">
      <c r="A10" s="79" t="s">
        <v>178</v>
      </c>
      <c r="B10" s="78">
        <f>C10-0.6</f>
        <v>61.2</v>
      </c>
      <c r="C10" s="78">
        <f>D10-1.2</f>
        <v>61.8</v>
      </c>
      <c r="D10" s="76">
        <v>63</v>
      </c>
      <c r="E10" s="78">
        <f>D10+1.2</f>
        <v>64.2</v>
      </c>
      <c r="F10" s="78">
        <f>E10+1.2</f>
        <v>65.4</v>
      </c>
      <c r="G10" s="78">
        <f>F10+0.6</f>
        <v>66</v>
      </c>
      <c r="H10" s="72"/>
      <c r="I10" s="85" t="s">
        <v>228</v>
      </c>
      <c r="J10" s="85" t="s">
        <v>231</v>
      </c>
      <c r="K10" s="85" t="s">
        <v>242</v>
      </c>
      <c r="L10" s="85" t="s">
        <v>243</v>
      </c>
      <c r="M10" s="85" t="s">
        <v>243</v>
      </c>
      <c r="N10" s="85" t="s">
        <v>237</v>
      </c>
    </row>
    <row r="11" s="66" customFormat="1" ht="22.5" customHeight="1" spans="1:14">
      <c r="A11" s="77" t="s">
        <v>179</v>
      </c>
      <c r="B11" s="78">
        <f>C11-0.8</f>
        <v>28.4</v>
      </c>
      <c r="C11" s="78">
        <f>D11-0.8</f>
        <v>29.2</v>
      </c>
      <c r="D11" s="76">
        <v>30</v>
      </c>
      <c r="E11" s="78">
        <f>D11+0.8</f>
        <v>30.8</v>
      </c>
      <c r="F11" s="78">
        <f>E11+0.8</f>
        <v>31.6</v>
      </c>
      <c r="G11" s="78">
        <f>F11+1.3</f>
        <v>32.9</v>
      </c>
      <c r="H11" s="72"/>
      <c r="I11" s="85" t="s">
        <v>173</v>
      </c>
      <c r="J11" s="85" t="s">
        <v>229</v>
      </c>
      <c r="K11" s="85" t="s">
        <v>244</v>
      </c>
      <c r="L11" s="85" t="s">
        <v>311</v>
      </c>
      <c r="M11" s="85" t="s">
        <v>231</v>
      </c>
      <c r="N11" s="85" t="s">
        <v>237</v>
      </c>
    </row>
    <row r="12" s="66" customFormat="1" ht="22.5" customHeight="1" spans="1:14">
      <c r="A12" s="77" t="s">
        <v>180</v>
      </c>
      <c r="B12" s="78">
        <f>C12-0.7</f>
        <v>22.6</v>
      </c>
      <c r="C12" s="78">
        <f>D12-0.7</f>
        <v>23.3</v>
      </c>
      <c r="D12" s="76">
        <v>24</v>
      </c>
      <c r="E12" s="78">
        <f>D12+0.7</f>
        <v>24.7</v>
      </c>
      <c r="F12" s="78">
        <f>E12+0.7</f>
        <v>25.4</v>
      </c>
      <c r="G12" s="78">
        <f>F12+1</f>
        <v>26.4</v>
      </c>
      <c r="H12" s="72"/>
      <c r="I12" s="85" t="s">
        <v>173</v>
      </c>
      <c r="J12" s="85" t="s">
        <v>245</v>
      </c>
      <c r="K12" s="85" t="s">
        <v>243</v>
      </c>
      <c r="L12" s="85" t="s">
        <v>243</v>
      </c>
      <c r="M12" s="85" t="s">
        <v>243</v>
      </c>
      <c r="N12" s="85" t="s">
        <v>243</v>
      </c>
    </row>
    <row r="13" s="66" customFormat="1" ht="22.5" customHeight="1" spans="1:14">
      <c r="A13" s="77" t="s">
        <v>181</v>
      </c>
      <c r="B13" s="78">
        <f>C13-0.5</f>
        <v>16</v>
      </c>
      <c r="C13" s="78">
        <f>D13-0.5</f>
        <v>16.5</v>
      </c>
      <c r="D13" s="76">
        <v>17</v>
      </c>
      <c r="E13" s="78">
        <f>D13+0.5</f>
        <v>17.5</v>
      </c>
      <c r="F13" s="78">
        <f>E13+0.5</f>
        <v>18</v>
      </c>
      <c r="G13" s="78">
        <f>F13+0.7</f>
        <v>18.7</v>
      </c>
      <c r="H13" s="72"/>
      <c r="I13" s="85" t="s">
        <v>173</v>
      </c>
      <c r="J13" s="85" t="s">
        <v>243</v>
      </c>
      <c r="K13" s="85" t="s">
        <v>243</v>
      </c>
      <c r="L13" s="85" t="s">
        <v>312</v>
      </c>
      <c r="M13" s="85" t="s">
        <v>246</v>
      </c>
      <c r="N13" s="85" t="s">
        <v>247</v>
      </c>
    </row>
    <row r="14" s="66" customFormat="1" ht="22.5" customHeight="1" spans="1:14">
      <c r="A14" s="77" t="s">
        <v>182</v>
      </c>
      <c r="B14" s="78">
        <f>C14-0.5</f>
        <v>10</v>
      </c>
      <c r="C14" s="78">
        <f>D14-0.5</f>
        <v>10.5</v>
      </c>
      <c r="D14" s="76">
        <v>11</v>
      </c>
      <c r="E14" s="78">
        <f>D14+0.5</f>
        <v>11.5</v>
      </c>
      <c r="F14" s="78">
        <f>E14+0.5</f>
        <v>12</v>
      </c>
      <c r="G14" s="78">
        <f>F14+0.7</f>
        <v>12.7</v>
      </c>
      <c r="H14" s="72"/>
      <c r="I14" s="85" t="s">
        <v>173</v>
      </c>
      <c r="J14" s="85" t="s">
        <v>243</v>
      </c>
      <c r="K14" s="85" t="s">
        <v>243</v>
      </c>
      <c r="L14" s="85" t="s">
        <v>243</v>
      </c>
      <c r="M14" s="85" t="s">
        <v>243</v>
      </c>
      <c r="N14" s="85" t="s">
        <v>243</v>
      </c>
    </row>
    <row r="15" s="66" customFormat="1" ht="22.5" customHeight="1" spans="1:14">
      <c r="A15" s="77" t="s">
        <v>183</v>
      </c>
      <c r="B15" s="78">
        <f>C15-1</f>
        <v>62</v>
      </c>
      <c r="C15" s="78">
        <f>D15-1</f>
        <v>63</v>
      </c>
      <c r="D15" s="76">
        <v>64</v>
      </c>
      <c r="E15" s="78">
        <f>D15+1</f>
        <v>65</v>
      </c>
      <c r="F15" s="78">
        <f>E15+1</f>
        <v>66</v>
      </c>
      <c r="G15" s="78">
        <f>F15+1.5</f>
        <v>67.5</v>
      </c>
      <c r="H15" s="72"/>
      <c r="I15" s="85" t="s">
        <v>173</v>
      </c>
      <c r="J15" s="85" t="s">
        <v>243</v>
      </c>
      <c r="K15" s="85" t="s">
        <v>243</v>
      </c>
      <c r="L15" s="85" t="s">
        <v>243</v>
      </c>
      <c r="M15" s="85" t="s">
        <v>243</v>
      </c>
      <c r="N15" s="85" t="s">
        <v>243</v>
      </c>
    </row>
    <row r="16" s="66" customFormat="1" ht="22.5" customHeight="1" spans="1:14">
      <c r="A16" s="77" t="s">
        <v>184</v>
      </c>
      <c r="B16" s="78">
        <f>C16-1</f>
        <v>60</v>
      </c>
      <c r="C16" s="78">
        <f>D16-1</f>
        <v>61</v>
      </c>
      <c r="D16" s="76">
        <v>62</v>
      </c>
      <c r="E16" s="78">
        <f>D16+1</f>
        <v>63</v>
      </c>
      <c r="F16" s="78">
        <f>E16+1</f>
        <v>64</v>
      </c>
      <c r="G16" s="78">
        <f>F16+1.5</f>
        <v>65.5</v>
      </c>
      <c r="H16" s="72"/>
      <c r="I16" s="85" t="s">
        <v>171</v>
      </c>
      <c r="J16" s="85" t="s">
        <v>231</v>
      </c>
      <c r="K16" s="85" t="s">
        <v>231</v>
      </c>
      <c r="L16" s="85" t="s">
        <v>231</v>
      </c>
      <c r="M16" s="85" t="s">
        <v>231</v>
      </c>
      <c r="N16" s="85" t="s">
        <v>231</v>
      </c>
    </row>
    <row r="17" s="66" customFormat="1" ht="22.5" customHeight="1" spans="1:14">
      <c r="A17" s="77" t="s">
        <v>185</v>
      </c>
      <c r="B17" s="78">
        <f>D17</f>
        <v>16</v>
      </c>
      <c r="C17" s="78">
        <f>D17</f>
        <v>16</v>
      </c>
      <c r="D17" s="76">
        <v>16</v>
      </c>
      <c r="E17" s="78">
        <f>D17</f>
        <v>16</v>
      </c>
      <c r="F17" s="78">
        <f>D17</f>
        <v>16</v>
      </c>
      <c r="G17" s="78">
        <f>D17</f>
        <v>16</v>
      </c>
      <c r="H17" s="72"/>
      <c r="I17" s="85" t="s">
        <v>173</v>
      </c>
      <c r="J17" s="85" t="s">
        <v>243</v>
      </c>
      <c r="K17" s="85" t="s">
        <v>243</v>
      </c>
      <c r="L17" s="85" t="s">
        <v>243</v>
      </c>
      <c r="M17" s="85" t="s">
        <v>243</v>
      </c>
      <c r="N17" s="85" t="s">
        <v>243</v>
      </c>
    </row>
    <row r="18" s="66" customFormat="1" ht="22.5" customHeight="1" spans="1:14">
      <c r="A18" s="77" t="s">
        <v>186</v>
      </c>
      <c r="B18" s="78">
        <f>D18</f>
        <v>10.5</v>
      </c>
      <c r="C18" s="78">
        <f>D18</f>
        <v>10.5</v>
      </c>
      <c r="D18" s="76">
        <v>10.5</v>
      </c>
      <c r="E18" s="78">
        <f>D18</f>
        <v>10.5</v>
      </c>
      <c r="F18" s="78">
        <f>D18</f>
        <v>10.5</v>
      </c>
      <c r="G18" s="78">
        <f>D18</f>
        <v>10.5</v>
      </c>
      <c r="H18" s="72"/>
      <c r="I18" s="85" t="s">
        <v>173</v>
      </c>
      <c r="J18" s="85" t="s">
        <v>243</v>
      </c>
      <c r="K18" s="85" t="s">
        <v>243</v>
      </c>
      <c r="L18" s="85" t="s">
        <v>243</v>
      </c>
      <c r="M18" s="85" t="s">
        <v>243</v>
      </c>
      <c r="N18" s="85" t="s">
        <v>243</v>
      </c>
    </row>
    <row r="19" s="66" customFormat="1" ht="22.5" customHeight="1" spans="1:14">
      <c r="A19" s="77" t="s">
        <v>187</v>
      </c>
      <c r="B19" s="78">
        <f>C19-0.5</f>
        <v>43</v>
      </c>
      <c r="C19" s="78">
        <f>D19-0.5</f>
        <v>43.5</v>
      </c>
      <c r="D19" s="76">
        <v>44</v>
      </c>
      <c r="E19" s="78">
        <f t="shared" ref="E19:G19" si="0">D19+0.5</f>
        <v>44.5</v>
      </c>
      <c r="F19" s="78">
        <f t="shared" si="0"/>
        <v>45</v>
      </c>
      <c r="G19" s="78">
        <f t="shared" si="0"/>
        <v>45.5</v>
      </c>
      <c r="H19" s="72"/>
      <c r="I19" s="85" t="s">
        <v>173</v>
      </c>
      <c r="J19" s="85" t="s">
        <v>243</v>
      </c>
      <c r="K19" s="85" t="s">
        <v>243</v>
      </c>
      <c r="L19" s="85" t="s">
        <v>243</v>
      </c>
      <c r="M19" s="85" t="s">
        <v>243</v>
      </c>
      <c r="N19" s="85" t="s">
        <v>243</v>
      </c>
    </row>
    <row r="20" s="66" customFormat="1" ht="22.5" customHeight="1" spans="1:14">
      <c r="A20" s="77" t="s">
        <v>188</v>
      </c>
      <c r="B20" s="78">
        <f>C20-0.5</f>
        <v>32</v>
      </c>
      <c r="C20" s="78">
        <f>D20-0.5</f>
        <v>32.5</v>
      </c>
      <c r="D20" s="76">
        <v>33</v>
      </c>
      <c r="E20" s="78">
        <f>D20+0.5</f>
        <v>33.5</v>
      </c>
      <c r="F20" s="78">
        <f>E20+0.5</f>
        <v>34</v>
      </c>
      <c r="G20" s="80">
        <f>F20+0.75</f>
        <v>34.75</v>
      </c>
      <c r="H20" s="72"/>
      <c r="I20" s="85" t="s">
        <v>173</v>
      </c>
      <c r="J20" s="85" t="s">
        <v>231</v>
      </c>
      <c r="K20" s="85" t="s">
        <v>231</v>
      </c>
      <c r="L20" s="85" t="s">
        <v>246</v>
      </c>
      <c r="M20" s="85" t="s">
        <v>240</v>
      </c>
      <c r="N20" s="85" t="s">
        <v>242</v>
      </c>
    </row>
    <row r="21" s="66" customFormat="1" ht="14.25" spans="1:14">
      <c r="A21" s="81" t="s">
        <v>195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="66" customFormat="1" ht="14.25" spans="1:14">
      <c r="A22" s="66" t="s">
        <v>249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="66" customFormat="1" ht="14.25" spans="1:13">
      <c r="A23" s="82"/>
      <c r="B23" s="82"/>
      <c r="C23" s="82"/>
      <c r="D23" s="82"/>
      <c r="E23" s="82"/>
      <c r="F23" s="82"/>
      <c r="G23" s="82"/>
      <c r="H23" s="82"/>
      <c r="I23" s="81" t="s">
        <v>313</v>
      </c>
      <c r="J23" s="86"/>
      <c r="K23" s="81" t="s">
        <v>198</v>
      </c>
      <c r="L23" s="81"/>
      <c r="M23" s="81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2025-08-18T07:59:49Z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