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<sst xmlns="http://schemas.openxmlformats.org/spreadsheetml/2006/main" count="1230" uniqueCount="427">
  <si>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</si>
  <si>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</si>
  <si>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</si>
  <si>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</si>
  <si>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</si>
  <si>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</si>
  <si>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</si>
  <si>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</si>
  <si>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</si>
  <si>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</si>
  <si>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</si>
  <si>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</si>
  <si>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</si>
  <si>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</si>
  <si>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</si>
  <si>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</si>
  <si>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</si>
  <si>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</si>
  <si>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</si>
  <si>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</si>
  <si>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</si>
  <si>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</si>
  <si>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</si>
  <si>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</si>
  <si>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</si>
  <si>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</si>
  <si>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</si>
  <si>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</si>
  <si>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</si>
  <si>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</si>
  <si>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</si>
  <si>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</si>
  <si>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</si>
  <si>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</si>
  <si>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</si>
  <si>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</si>
  <si>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</si>
  <si>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</si>
  <si>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</si>
  <si>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</si>
  <si>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</si>
  <si>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</si>
  <si>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</si>
  <si>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</si>
  <si>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</si>
  <si>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</si>
  <si>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</si>
  <si>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</si>
  <si>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</si>
  <si>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</si>
  <si>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</si>
  <si>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</si>
  <si>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</si>
  <si>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</si>
  <si>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</si>
  <si>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</si>
  <si>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</si>
  <si>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</si>
  <si>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</si>
  <si>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</si>
  <si>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</si>
  <si>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</si>
  <si>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TADDAN91059</t>
  </si>
  <si>
    <t>合同交期</t>
  </si>
  <si>
    <t>2025/9/8-1034件（1000-TR01）          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</si>
  <si>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</si>
  <si>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</si>
  <si>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</si>
  <si>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</si>
  <si>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</si>
  <si>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</si>
  <si>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</si>
  <si>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</si>
  <si>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</si>
  <si>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</si>
  <si>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</si>
  <si>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1038件</t>
  </si>
  <si>
    <t>包装预计完成日</t>
  </si>
  <si>
    <t>印花、刺绣确认样</t>
  </si>
  <si>
    <t>采购凭证编号：</t>
  </si>
  <si>
    <t>CGDD25043000025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</si>
  <si>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</si>
  <si>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</si>
  <si>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</si>
  <si>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</si>
  <si>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</si>
  <si>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</si>
  <si>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</si>
  <si>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</si>
  <si>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</si>
  <si>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</si>
  <si>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</si>
  <si>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</si>
  <si>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</si>
  <si>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</si>
  <si>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</si>
  <si>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</si>
  <si>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</si>
  <si>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</si>
  <si>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</si>
  <si>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</si>
  <si>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</si>
  <si>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</si>
  <si>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</si>
  <si>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</si>
  <si>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</si>
  <si>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</si>
  <si>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</si>
  <si>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</si>
  <si>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</si>
  <si>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</si>
  <si>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</si>
  <si>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</si>
  <si>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</si>
  <si>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</si>
  <si>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</si>
  <si>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</si>
  <si>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</si>
  <si>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黑色 G01X</t>
  </si>
  <si>
    <t>勇气蓝\黑色 K926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</si>
  <si>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</si>
  <si>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</si>
  <si>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</si>
  <si>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</si>
  <si>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</si>
  <si>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</si>
  <si>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</si>
  <si>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</si>
  <si>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1.帽口双面胶内里不平服，吃皱，且鱼骨通道偏宽，没有立体感，外露画粉线。</t>
  </si>
  <si>
    <t>2.底襟领口处反折反吐止口。</t>
  </si>
  <si>
    <t>3.帽口面里合缝时吃势不均匀，有拉抻吃皱现象。</t>
  </si>
  <si>
    <t>4.胸斗与前中拉链吃皱不同步，不平服，打扭。</t>
  </si>
  <si>
    <t>5.前中0.1cm明线宽窄不均匀，断线。</t>
  </si>
  <si>
    <t>6.帽口四合扣方向错误。</t>
  </si>
  <si>
    <t>7.袖口面里寨点错位。</t>
  </si>
  <si>
    <t>8.里贴袋斗口不平整。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</si>
  <si>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</si>
  <si>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</si>
  <si>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</si>
  <si>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</si>
  <si>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</si>
  <si>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</si>
  <si>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</si>
  <si>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</si>
  <si>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</si>
  <si>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</si>
  <si>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</si>
  <si>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</si>
  <si>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</si>
  <si>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</si>
  <si>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</si>
  <si>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</si>
  <si>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</si>
  <si>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</si>
  <si>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</si>
  <si>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</si>
  <si>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</si>
  <si>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</si>
  <si>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</si>
  <si>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</si>
  <si>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</si>
  <si>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</si>
  <si>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</si>
  <si>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</si>
  <si>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</si>
  <si>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</si>
  <si>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</si>
  <si>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</si>
  <si>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</si>
  <si>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</si>
  <si>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</si>
  <si>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</si>
  <si>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前中长</t>
  </si>
  <si>
    <t>0</t>
  </si>
  <si>
    <t>胸围</t>
  </si>
  <si>
    <t>腰围</t>
  </si>
  <si>
    <t>下摆</t>
  </si>
  <si>
    <t>总肩宽</t>
  </si>
  <si>
    <t>肩点袖长</t>
  </si>
  <si>
    <t>袖肥</t>
  </si>
  <si>
    <t>袖肘</t>
  </si>
  <si>
    <t>袖口 拉量</t>
  </si>
  <si>
    <t>袖口松量</t>
  </si>
  <si>
    <t>上领围</t>
  </si>
  <si>
    <t>下领围</t>
  </si>
  <si>
    <t>帽前领高</t>
  </si>
  <si>
    <t>内领后领高</t>
  </si>
  <si>
    <t>帽高　</t>
  </si>
  <si>
    <t>帽宽</t>
  </si>
  <si>
    <t>左胸袋长</t>
  </si>
  <si>
    <t>右胸袋长</t>
  </si>
  <si>
    <t>侧插袋拉链开口长</t>
  </si>
  <si>
    <t>内袋开口长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</si>
  <si>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</si>
  <si>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</si>
  <si>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</si>
  <si>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</si>
  <si>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验货时间：6/5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</si>
  <si>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</si>
  <si>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</si>
  <si>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</si>
  <si>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</si>
  <si>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</si>
  <si>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</si>
  <si>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</si>
  <si>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</si>
  <si>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</si>
  <si>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</si>
  <si>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</si>
  <si>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</si>
  <si>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</si>
  <si>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S#1件 M#10件,L#10件,XL#10件,XXL#10件,XXXL10件</t>
  </si>
  <si>
    <t>勇气蓝\黑色 K926 S#1件 M#10件,L#10件,XL#10件,XXL#10件,XXXL10件</t>
  </si>
  <si>
    <t>【耐水洗测试】：耐洗水测试明细（要求齐色、齐号）</t>
  </si>
  <si>
    <t>黑色 G01X L-1件</t>
  </si>
  <si>
    <t>勇气蓝\黑色 L-1件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</si>
  <si>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</si>
  <si>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</si>
  <si>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</si>
  <si>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1.前中两侧拉链斗订时拉抻，不平服。</t>
  </si>
  <si>
    <t>2.下摆突角。</t>
  </si>
  <si>
    <t>3.领口高低位（拉链两侧），且上领不圆顺。</t>
  </si>
  <si>
    <t>4.上袖弧势不顺直，有死褶现象。</t>
  </si>
  <si>
    <t>5.袖口拼吃皱。</t>
  </si>
  <si>
    <t>【整改的严重缺陷及整改复核时间】</t>
  </si>
  <si>
    <t>尾期复核品质情况</t>
  </si>
  <si>
    <t>黑色</t>
  </si>
  <si>
    <t>勇气蓝\黑色</t>
  </si>
  <si>
    <t>+0.5</t>
  </si>
  <si>
    <t>0/+0.5/+0.5</t>
  </si>
  <si>
    <t>0/-0.5/-0.5</t>
  </si>
  <si>
    <t>+1/+1/+1</t>
  </si>
  <si>
    <t>+1/+0.5/+0.5</t>
  </si>
  <si>
    <t>+1/+1/+0.5</t>
  </si>
  <si>
    <t>+1/+0.7/+0.8</t>
  </si>
  <si>
    <t>+1/+0.7/+0.7</t>
  </si>
  <si>
    <t>+0.5/+1/+0.7</t>
  </si>
  <si>
    <t>0/+0.5/0</t>
  </si>
  <si>
    <t>+1/0/+1</t>
  </si>
  <si>
    <t>+0.5/+0.7/+0.7</t>
  </si>
  <si>
    <t>+0.5/+0.5/+0.5</t>
  </si>
  <si>
    <t>+0.5/+0.7/+0.5</t>
  </si>
  <si>
    <t>+0.5/+1/+1</t>
  </si>
  <si>
    <t>0/0/0</t>
  </si>
  <si>
    <t>+1/+0.7/0</t>
  </si>
  <si>
    <t>+0.5/0/+0.5</t>
  </si>
  <si>
    <t>+0.5/+0.5/0</t>
  </si>
  <si>
    <t>0/0/+0.5</t>
  </si>
  <si>
    <t>-0.5</t>
  </si>
  <si>
    <t xml:space="preserve">     齐色齐码请洗测各2-3件，有问题的另加测量数量。</t>
  </si>
  <si>
    <t>验货时间：7/22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</si>
  <si>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</si>
  <si>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</si>
  <si>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</si>
  <si>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</si>
  <si>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</si>
  <si>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</si>
  <si>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</si>
  <si>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</si>
  <si>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</si>
  <si>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</si>
  <si>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</si>
  <si>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</si>
  <si>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</si>
  <si>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</si>
  <si>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</si>
  <si>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</si>
  <si>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</si>
  <si>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</si>
  <si>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</si>
  <si>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</si>
  <si>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</si>
  <si>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</si>
  <si>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</si>
  <si>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</si>
  <si>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</si>
  <si>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</si>
  <si>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</si>
  <si>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</si>
  <si>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</si>
  <si>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</si>
  <si>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</si>
  <si>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</si>
  <si>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</si>
  <si>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</si>
  <si>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</si>
  <si>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</si>
  <si>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</si>
  <si>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</si>
  <si>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 M#1件,L#1件,XL#1件,XXL#1件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</si>
  <si>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</si>
  <si>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</si>
  <si>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</si>
  <si>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</si>
  <si>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</si>
  <si>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</si>
  <si>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</si>
  <si>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</si>
  <si>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</si>
  <si>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</si>
  <si>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+0.8</t>
  </si>
  <si>
    <t>+0.7</t>
  </si>
  <si>
    <t>验货时间：8/2</t>
  </si>
  <si>
    <t>TAJJAN81054</t>
  </si>
  <si>
    <t>男式短袖T恤</t>
  </si>
  <si>
    <t>制作工厂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</si>
  <si>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</si>
  <si>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</si>
  <si>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</si>
  <si>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</si>
  <si>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</si>
  <si>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</si>
  <si>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</si>
  <si>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</si>
  <si>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</si>
  <si>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</si>
  <si>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</si>
  <si>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</si>
  <si>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姓名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</si>
  <si>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</si>
  <si>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</si>
  <si>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</si>
  <si>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</si>
  <si>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</si>
  <si>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</si>
  <si>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</si>
  <si>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</si>
  <si>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</si>
  <si>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</si>
  <si>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</si>
  <si>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</si>
  <si>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</si>
  <si>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</si>
  <si>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</si>
  <si>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</si>
  <si>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</si>
  <si>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5364#</t>
  </si>
  <si>
    <t>尼龙低弹格</t>
  </si>
  <si>
    <t>19SS黑色</t>
  </si>
  <si>
    <t>青岛锦瑞麟</t>
  </si>
  <si>
    <t>合格</t>
  </si>
  <si>
    <t>YES</t>
  </si>
  <si>
    <t>5381#</t>
  </si>
  <si>
    <t>勇气蓝</t>
  </si>
  <si>
    <t>5382#</t>
  </si>
  <si>
    <t>全涤米通格</t>
  </si>
  <si>
    <t>8274#</t>
  </si>
  <si>
    <t>制表时间：4/23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</si>
  <si>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</si>
  <si>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</si>
  <si>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</si>
  <si>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</si>
  <si>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</si>
  <si>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</si>
  <si>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</si>
  <si>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</si>
  <si>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</si>
  <si>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</si>
  <si>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纬向：-0.8</t>
  </si>
  <si>
    <t>径向：0 纬向：-0.5</t>
  </si>
  <si>
    <t>径向：-0.5 纬向：0</t>
  </si>
  <si>
    <t>径向：-1 纬向：0</t>
  </si>
  <si>
    <t>制表时间：4/25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</si>
  <si>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</si>
  <si>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</si>
  <si>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</si>
  <si>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</si>
  <si>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</si>
  <si>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</si>
  <si>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</si>
  <si>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</si>
  <si>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</si>
  <si>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</si>
  <si>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</si>
  <si>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</si>
  <si>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</si>
  <si>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</si>
  <si>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</si>
  <si>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</si>
  <si>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</si>
  <si>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</si>
  <si>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</si>
  <si>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</si>
  <si>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</si>
  <si>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</si>
  <si>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</si>
  <si>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</si>
  <si>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</si>
  <si>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</si>
  <si>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</si>
  <si>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</si>
  <si>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</si>
  <si>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</si>
  <si>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</si>
  <si>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</si>
  <si>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</si>
  <si>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</si>
  <si>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华培</t>
  </si>
  <si>
    <t>帽檐</t>
  </si>
  <si>
    <t>双面胶</t>
  </si>
  <si>
    <t>洗测2次</t>
  </si>
  <si>
    <t>洗测3次</t>
  </si>
  <si>
    <t>盈通</t>
  </si>
  <si>
    <t>袖袢/帽后挡片</t>
  </si>
  <si>
    <t>单面胶</t>
  </si>
  <si>
    <t>洗测4次</t>
  </si>
  <si>
    <t>洗测5次</t>
  </si>
  <si>
    <t>锦瑞麟</t>
  </si>
  <si>
    <t>1/1</t>
  </si>
  <si>
    <t>FW09180</t>
  </si>
  <si>
    <t>24SS日光橙</t>
  </si>
  <si>
    <t>身里左右片/收纳袋</t>
  </si>
  <si>
    <t>银色反光印花</t>
  </si>
  <si>
    <t>1/2</t>
  </si>
  <si>
    <t>2/2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</si>
  <si>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</si>
  <si>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</si>
  <si>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</si>
  <si>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</si>
  <si>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</si>
  <si>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ZD00271</t>
  </si>
  <si>
    <t>锦湾</t>
  </si>
  <si>
    <t>BB00011</t>
  </si>
  <si>
    <t>XJ00024</t>
  </si>
  <si>
    <t>ZD00265</t>
  </si>
  <si>
    <t>1cm弹力带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</si>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</sst>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7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77" applyNumberFormat="0" applyAlignment="0" applyProtection="0">
      <alignment vertical="center"/>
    </xf>
    <xf numFmtId="0" fontId="52" fillId="11" borderId="78" applyNumberFormat="0" applyAlignment="0" applyProtection="0">
      <alignment vertical="center"/>
    </xf>
    <xf numFmtId="0" fontId="53" fillId="11" borderId="77" applyNumberFormat="0" applyAlignment="0" applyProtection="0">
      <alignment vertical="center"/>
    </xf>
    <xf numFmtId="0" fontId="54" fillId="12" borderId="79" applyNumberFormat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/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0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horizontal="center" vertical="center"/>
    </xf>
    <xf numFmtId="0" fontId="24" fillId="4" borderId="2" xfId="56" applyNumberFormat="1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horizontal="left" vertical="center" shrinkToFit="1"/>
    </xf>
    <xf numFmtId="177" fontId="25" fillId="0" borderId="2" xfId="56" applyNumberFormat="1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vertical="center" shrinkToFit="1"/>
    </xf>
    <xf numFmtId="0" fontId="24" fillId="0" borderId="2" xfId="56" applyNumberFormat="1" applyFont="1" applyFill="1" applyBorder="1" applyAlignment="1">
      <alignment horizontal="left" vertical="center" shrinkToFit="1"/>
    </xf>
    <xf numFmtId="178" fontId="25" fillId="0" borderId="2" xfId="56" applyNumberFormat="1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horizontal="left" vertical="center" shrinkToFit="1"/>
    </xf>
    <xf numFmtId="0" fontId="24" fillId="3" borderId="2" xfId="0" applyFont="1" applyFill="1" applyBorder="1" applyAlignment="1">
      <alignment shrinkToFit="1"/>
    </xf>
    <xf numFmtId="177" fontId="25" fillId="0" borderId="2" xfId="0" applyNumberFormat="1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0" fillId="0" borderId="2" xfId="53" applyNumberFormat="1" applyFont="1" applyBorder="1" applyAlignment="1">
      <alignment horizontal="center" vertical="center"/>
    </xf>
    <xf numFmtId="0" fontId="22" fillId="3" borderId="2" xfId="50" applyFont="1" applyFill="1" applyBorder="1"/>
    <xf numFmtId="49" fontId="20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58" fontId="17" fillId="0" borderId="25" xfId="49" applyNumberFormat="1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24" fillId="5" borderId="2" xfId="56" applyNumberFormat="1" applyFont="1" applyFill="1" applyBorder="1" applyAlignment="1">
      <alignment horizontal="left" vertical="center" shrinkToFit="1"/>
    </xf>
    <xf numFmtId="0" fontId="24" fillId="5" borderId="2" xfId="56" applyNumberFormat="1" applyFont="1" applyFill="1" applyBorder="1" applyAlignment="1">
      <alignment vertical="center" shrinkToFit="1"/>
    </xf>
    <xf numFmtId="0" fontId="12" fillId="0" borderId="0" xfId="49" applyFont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0" fillId="0" borderId="42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6" fillId="0" borderId="23" xfId="49" applyNumberFormat="1" applyFont="1" applyBorder="1" applyAlignment="1">
      <alignment horizontal="center" vertical="center" wrapText="1"/>
    </xf>
    <xf numFmtId="14" fontId="26" fillId="0" borderId="37" xfId="49" applyNumberFormat="1" applyFont="1" applyBorder="1" applyAlignment="1">
      <alignment horizontal="center" vertical="center" wrapText="1"/>
    </xf>
    <xf numFmtId="0" fontId="18" fillId="0" borderId="22" xfId="49" applyFont="1" applyBorder="1" applyAlignment="1">
      <alignment vertical="center"/>
    </xf>
    <xf numFmtId="9" fontId="26" fillId="0" borderId="23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0" fontId="28" fillId="0" borderId="24" xfId="49" applyFont="1" applyBorder="1" applyAlignment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26" fillId="0" borderId="25" xfId="49" applyNumberFormat="1" applyFont="1" applyBorder="1" applyAlignment="1">
      <alignment horizontal="center" vertical="center"/>
    </xf>
    <xf numFmtId="14" fontId="26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4" xfId="49" applyFont="1" applyBorder="1" applyAlignment="1">
      <alignment vertical="center"/>
    </xf>
    <xf numFmtId="0" fontId="26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vertical="center"/>
    </xf>
    <xf numFmtId="58" fontId="12" fillId="0" borderId="45" xfId="49" applyNumberFormat="1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26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5" fillId="0" borderId="45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49" fontId="22" fillId="3" borderId="0" xfId="50" applyNumberFormat="1" applyFont="1" applyFill="1"/>
    <xf numFmtId="0" fontId="22" fillId="3" borderId="2" xfId="50" applyFont="1" applyFill="1" applyBorder="1" applyAlignment="1">
      <alignment horizontal="center"/>
    </xf>
    <xf numFmtId="0" fontId="24" fillId="0" borderId="2" xfId="56" applyNumberFormat="1" applyFont="1" applyFill="1" applyBorder="1" applyAlignment="1">
      <alignment vertical="center" shrinkToFit="1"/>
    </xf>
    <xf numFmtId="177" fontId="29" fillId="0" borderId="2" xfId="0" applyNumberFormat="1" applyFont="1" applyFill="1" applyBorder="1" applyAlignment="1">
      <alignment horizontal="center" vertical="center"/>
    </xf>
    <xf numFmtId="49" fontId="23" fillId="3" borderId="2" xfId="49" applyNumberFormat="1" applyFont="1" applyFill="1" applyBorder="1" applyAlignment="1">
      <alignment horizontal="left" vertical="center"/>
    </xf>
    <xf numFmtId="0" fontId="23" fillId="3" borderId="2" xfId="50" applyFont="1" applyFill="1" applyBorder="1" applyAlignment="1" applyProtection="1">
      <alignment horizontal="center" vertical="center"/>
    </xf>
    <xf numFmtId="49" fontId="20" fillId="0" borderId="2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0" borderId="5" xfId="51" applyNumberFormat="1" applyFont="1" applyFill="1" applyBorder="1" applyAlignment="1">
      <alignment horizontal="center" vertical="center"/>
    </xf>
    <xf numFmtId="49" fontId="20" fillId="0" borderId="7" xfId="51" applyNumberFormat="1" applyFont="1" applyFill="1" applyBorder="1" applyAlignment="1">
      <alignment horizontal="center" vertical="center"/>
    </xf>
    <xf numFmtId="0" fontId="30" fillId="3" borderId="5" xfId="51" applyFont="1" applyFill="1" applyBorder="1" applyAlignment="1">
      <alignment horizontal="center" vertical="center"/>
    </xf>
    <xf numFmtId="0" fontId="30" fillId="3" borderId="7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49" fontId="30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31" fillId="0" borderId="16" xfId="49" applyFont="1" applyBorder="1" applyAlignment="1">
      <alignment horizontal="center" vertical="top"/>
    </xf>
    <xf numFmtId="14" fontId="26" fillId="0" borderId="23" xfId="49" applyNumberFormat="1" applyFont="1" applyBorder="1" applyAlignment="1">
      <alignment horizontal="center" vertical="center"/>
    </xf>
    <xf numFmtId="14" fontId="26" fillId="0" borderId="37" xfId="49" applyNumberFormat="1" applyFont="1" applyBorder="1" applyAlignment="1">
      <alignment horizontal="center" vertical="center"/>
    </xf>
    <xf numFmtId="0" fontId="18" fillId="0" borderId="53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2" fillId="0" borderId="48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12" fillId="0" borderId="48" xfId="49" applyFont="1" applyBorder="1" applyAlignment="1">
      <alignment vertical="center"/>
    </xf>
    <xf numFmtId="0" fontId="18" fillId="0" borderId="48" xfId="49" applyFont="1" applyBorder="1" applyAlignment="1">
      <alignment vertical="center"/>
    </xf>
    <xf numFmtId="0" fontId="18" fillId="0" borderId="47" xfId="49" applyFont="1" applyBorder="1" applyAlignment="1">
      <alignment horizontal="center" vertical="center"/>
    </xf>
    <xf numFmtId="0" fontId="2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47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 wrapText="1"/>
    </xf>
    <xf numFmtId="0" fontId="33" fillId="0" borderId="55" xfId="53" applyNumberFormat="1" applyFont="1" applyBorder="1" applyAlignment="1">
      <alignment horizontal="center" vertical="center"/>
    </xf>
    <xf numFmtId="0" fontId="33" fillId="0" borderId="0" xfId="53" applyNumberFormat="1" applyFont="1" applyAlignment="1">
      <alignment horizontal="center" vertical="center"/>
    </xf>
    <xf numFmtId="0" fontId="33" fillId="0" borderId="56" xfId="53" applyNumberFormat="1" applyFont="1" applyBorder="1" applyAlignment="1">
      <alignment horizontal="center" vertical="center"/>
    </xf>
    <xf numFmtId="0" fontId="33" fillId="0" borderId="57" xfId="53" applyNumberFormat="1" applyFont="1" applyBorder="1" applyAlignment="1">
      <alignment horizontal="center" vertical="center"/>
    </xf>
    <xf numFmtId="0" fontId="34" fillId="0" borderId="12" xfId="53" applyNumberFormat="1" applyFont="1" applyBorder="1">
      <alignment vertical="center"/>
    </xf>
    <xf numFmtId="0" fontId="34" fillId="0" borderId="58" xfId="53" applyNumberFormat="1" applyFont="1" applyBorder="1">
      <alignment vertical="center"/>
    </xf>
    <xf numFmtId="9" fontId="26" fillId="0" borderId="35" xfId="49" applyNumberFormat="1" applyFont="1" applyBorder="1" applyAlignment="1">
      <alignment horizontal="center" vertical="center"/>
    </xf>
    <xf numFmtId="0" fontId="35" fillId="0" borderId="59" xfId="53" applyNumberFormat="1" applyFont="1" applyBorder="1">
      <alignment vertical="center"/>
    </xf>
    <xf numFmtId="9" fontId="15" fillId="0" borderId="35" xfId="49" applyNumberFormat="1" applyFont="1" applyBorder="1" applyAlignment="1">
      <alignment horizontal="center" vertical="center"/>
    </xf>
    <xf numFmtId="0" fontId="26" fillId="0" borderId="47" xfId="49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9" fontId="26" fillId="0" borderId="32" xfId="49" applyNumberFormat="1" applyFont="1" applyFill="1" applyBorder="1" applyAlignment="1">
      <alignment horizontal="left" vertical="center"/>
    </xf>
    <xf numFmtId="9" fontId="26" fillId="0" borderId="27" xfId="49" applyNumberFormat="1" applyFont="1" applyFill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6" fillId="0" borderId="61" xfId="49" applyFont="1" applyFill="1" applyBorder="1" applyAlignment="1">
      <alignment horizontal="left" vertical="center"/>
    </xf>
    <xf numFmtId="0" fontId="26" fillId="0" borderId="62" xfId="49" applyFont="1" applyFill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6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36" fillId="0" borderId="45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8" fillId="0" borderId="63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52" xfId="49" applyFont="1" applyBorder="1" applyAlignment="1">
      <alignment horizontal="left" vertical="center"/>
    </xf>
    <xf numFmtId="0" fontId="34" fillId="0" borderId="37" xfId="49" applyFont="1" applyBorder="1" applyAlignment="1">
      <alignment horizontal="center" vertical="center" wrapText="1"/>
    </xf>
    <xf numFmtId="0" fontId="35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26" fillId="0" borderId="36" xfId="49" applyNumberFormat="1" applyFont="1" applyFill="1" applyBorder="1" applyAlignment="1">
      <alignment horizontal="left" vertical="center"/>
    </xf>
    <xf numFmtId="9" fontId="26" fillId="0" borderId="41" xfId="49" applyNumberFormat="1" applyFont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6" fillId="0" borderId="64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3" xfId="49" applyFont="1" applyBorder="1" applyAlignment="1">
      <alignment horizontal="center" vertical="center"/>
    </xf>
    <xf numFmtId="0" fontId="26" fillId="0" borderId="63" xfId="49" applyFont="1" applyFill="1" applyBorder="1" applyAlignment="1">
      <alignment horizontal="left" vertical="center"/>
    </xf>
    <xf numFmtId="0" fontId="26" fillId="0" borderId="63" xfId="49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 wrapText="1"/>
    </xf>
    <xf numFmtId="0" fontId="38" fillId="0" borderId="67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37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/>
    </xf>
    <xf numFmtId="0" fontId="38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5577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114933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8666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55778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8666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3596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114933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35966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32981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55778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3596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35966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66315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55778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3820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58013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56743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36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56743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3693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56743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36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56743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5674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36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36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3797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41170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33477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3947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54050"/>
              <a:ext cx="39370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6159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82677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33477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3797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411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7559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7559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7559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7559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75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1014285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1032827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1013015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1013015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1032827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1013015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1013015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1013015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1013015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1013015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97480"/>
              <a:ext cx="39370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75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5577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3596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10328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31837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318375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24100" y="92329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303520" y="23653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64690" y="22002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24100" y="92329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58340" y="24352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01490" y="21875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303520" y="21494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95140" y="24288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40790" y="21939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47140" y="24352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013700" y="21939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731250" y="21621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013700" y="24225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737600" y="23717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9629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7566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9692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25400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7439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44040" y="48863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06040" y="48863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94740" y="576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820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313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31340" y="576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42740" y="59467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427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24002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22732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74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62330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8613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6233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731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7310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124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124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731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6</xdr:col>
      <xdr:colOff>848360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78760" y="800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6</xdr:col>
      <xdr:colOff>848360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78760" y="800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6667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413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55140"/>
              <a:ext cx="4127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90135" y="81413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50635" y="81413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47635" y="81540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70530"/>
              <a:ext cx="7874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20235" y="256667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8435" y="243967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8435" y="263779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20235" y="296291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8435" y="2861310"/>
              <a:ext cx="635000" cy="326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3235" y="242697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3235" y="263779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52335" y="296291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3235" y="2797810"/>
              <a:ext cx="355600" cy="529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12635" y="1398270"/>
              <a:ext cx="39370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12735" y="10020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12735" y="12001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7993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9263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9075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126365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8181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8181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4535" y="178181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1871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52335" y="257429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52335" y="277241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12735" y="1398270"/>
              <a:ext cx="39370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12635" y="12001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12635" y="10020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3304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20590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72669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962910"/>
              <a:ext cx="63500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55397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94835" y="273939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736090"/>
              <a:ext cx="4064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17043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674870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28185" y="199263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96435" y="217805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6</xdr:col>
      <xdr:colOff>848360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7876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6</xdr:col>
      <xdr:colOff>848360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2796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6</xdr:col>
      <xdr:colOff>848360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5176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848360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7876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6</xdr:col>
      <xdr:colOff>848360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7876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3934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18285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75584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43200"/>
              <a:ext cx="7874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33934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21234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41046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633980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19964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41046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570480"/>
              <a:ext cx="3556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5260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653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5448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5448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5544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104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3469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54508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0571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12310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9936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35580"/>
              <a:ext cx="6350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2664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51206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99235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94310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443095"/>
              <a:ext cx="463550" cy="737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765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95072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5.6" outlineLevelCol="1"/>
  <cols>
    <col min="1" max="1" width="5.5" customWidth="1"/>
    <col min="2" max="2" width="96.3333333333333" style="418" customWidth="1"/>
    <col min="3" max="3" width="10.1666666666667" customWidth="1"/>
  </cols>
  <sheetData>
    <row r="1" ht="21" customHeight="1" spans="1:2">
      <c r="A1" s="419"/>
      <c r="B1" s="420" t="s">
        <v>0</v>
      </c>
    </row>
    <row r="2" spans="1:2">
      <c r="A2" s="28">
        <v>1</v>
      </c>
      <c r="B2" s="421" t="s">
        <v>1</v>
      </c>
    </row>
    <row r="3" spans="1:2">
      <c r="A3" s="28">
        <v>2</v>
      </c>
      <c r="B3" s="421" t="s">
        <v>2</v>
      </c>
    </row>
    <row r="4" spans="1:2">
      <c r="A4" s="28">
        <v>3</v>
      </c>
      <c r="B4" s="421" t="s">
        <v>3</v>
      </c>
    </row>
    <row r="5" spans="1:2">
      <c r="A5" s="28">
        <v>4</v>
      </c>
      <c r="B5" s="421" t="s">
        <v>4</v>
      </c>
    </row>
    <row r="6" spans="1:2">
      <c r="A6" s="28">
        <v>5</v>
      </c>
      <c r="B6" s="421" t="s">
        <v>5</v>
      </c>
    </row>
    <row r="7" spans="1:2">
      <c r="A7" s="28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9" customHeight="1" spans="1:2">
      <c r="A9" s="419"/>
      <c r="B9" s="424" t="s">
        <v>8</v>
      </c>
    </row>
    <row r="10" ht="16" customHeight="1" spans="1:2">
      <c r="A10" s="28">
        <v>1</v>
      </c>
      <c r="B10" s="425" t="s">
        <v>9</v>
      </c>
    </row>
    <row r="11" spans="1:2">
      <c r="A11" s="28">
        <v>2</v>
      </c>
      <c r="B11" s="421" t="s">
        <v>10</v>
      </c>
    </row>
    <row r="12" spans="1:2">
      <c r="A12" s="28">
        <v>3</v>
      </c>
      <c r="B12" s="423" t="s">
        <v>11</v>
      </c>
    </row>
    <row r="13" spans="1:2">
      <c r="A13" s="28">
        <v>4</v>
      </c>
      <c r="B13" s="421" t="s">
        <v>12</v>
      </c>
    </row>
    <row r="14" spans="1:2">
      <c r="A14" s="28">
        <v>5</v>
      </c>
      <c r="B14" s="421" t="s">
        <v>13</v>
      </c>
    </row>
    <row r="15" spans="1:2">
      <c r="A15" s="28">
        <v>6</v>
      </c>
      <c r="B15" s="421" t="s">
        <v>14</v>
      </c>
    </row>
    <row r="16" spans="1:2">
      <c r="A16" s="28">
        <v>7</v>
      </c>
      <c r="B16" s="421" t="s">
        <v>15</v>
      </c>
    </row>
    <row r="17" spans="1:2">
      <c r="A17" s="28">
        <v>8</v>
      </c>
      <c r="B17" s="421" t="s">
        <v>16</v>
      </c>
    </row>
    <row r="18" spans="1:2">
      <c r="A18" s="28">
        <v>9</v>
      </c>
      <c r="B18" s="421" t="s">
        <v>17</v>
      </c>
    </row>
    <row r="19" spans="1:2">
      <c r="A19" s="28"/>
      <c r="B19" s="421"/>
    </row>
    <row r="20" ht="20.4" spans="1:2">
      <c r="A20" s="419"/>
      <c r="B20" s="420" t="s">
        <v>18</v>
      </c>
    </row>
    <row r="21" spans="1:2">
      <c r="A21" s="28">
        <v>1</v>
      </c>
      <c r="B21" s="426" t="s">
        <v>19</v>
      </c>
    </row>
    <row r="22" spans="1:2">
      <c r="A22" s="28">
        <v>2</v>
      </c>
      <c r="B22" s="421" t="s">
        <v>20</v>
      </c>
    </row>
    <row r="23" spans="1:2">
      <c r="A23" s="28">
        <v>3</v>
      </c>
      <c r="B23" s="421" t="s">
        <v>21</v>
      </c>
    </row>
    <row r="24" spans="1:2">
      <c r="A24" s="28">
        <v>4</v>
      </c>
      <c r="B24" s="421" t="s">
        <v>22</v>
      </c>
    </row>
    <row r="25" spans="1:2">
      <c r="A25" s="28">
        <v>5</v>
      </c>
      <c r="B25" s="421" t="s">
        <v>23</v>
      </c>
    </row>
    <row r="26" spans="1:2">
      <c r="A26" s="28">
        <v>6</v>
      </c>
      <c r="B26" s="421" t="s">
        <v>24</v>
      </c>
    </row>
    <row r="27" spans="1:2">
      <c r="A27" s="28">
        <v>7</v>
      </c>
      <c r="B27" s="421" t="s">
        <v>25</v>
      </c>
    </row>
    <row r="28" spans="1:2">
      <c r="A28" s="28"/>
      <c r="B28" s="421"/>
    </row>
    <row r="29" ht="20.4" spans="1:2">
      <c r="A29" s="419"/>
      <c r="B29" s="420" t="s">
        <v>26</v>
      </c>
    </row>
    <row r="30" spans="1:2">
      <c r="A30" s="28">
        <v>1</v>
      </c>
      <c r="B30" s="426" t="s">
        <v>27</v>
      </c>
    </row>
    <row r="31" spans="1:2">
      <c r="A31" s="28">
        <v>2</v>
      </c>
      <c r="B31" s="421" t="s">
        <v>28</v>
      </c>
    </row>
    <row r="32" spans="1:2">
      <c r="A32" s="28">
        <v>3</v>
      </c>
      <c r="B32" s="421" t="s">
        <v>29</v>
      </c>
    </row>
    <row r="33" ht="31.2" spans="1:2">
      <c r="A33" s="28">
        <v>4</v>
      </c>
      <c r="B33" s="421" t="s">
        <v>30</v>
      </c>
    </row>
    <row r="34" spans="1:2">
      <c r="A34" s="28">
        <v>5</v>
      </c>
      <c r="B34" s="421" t="s">
        <v>31</v>
      </c>
    </row>
    <row r="35" spans="1:2">
      <c r="A35" s="28">
        <v>6</v>
      </c>
      <c r="B35" s="421" t="s">
        <v>32</v>
      </c>
    </row>
    <row r="36" spans="1:2">
      <c r="A36" s="28">
        <v>7</v>
      </c>
      <c r="B36" s="421" t="s">
        <v>33</v>
      </c>
    </row>
    <row r="37" spans="1:2">
      <c r="A37" s="28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"/>
  <sheetViews>
    <sheetView workbookViewId="0">
      <selection activeCell="J24" sqref="J24"/>
    </sheetView>
  </sheetViews>
  <sheetFormatPr defaultColWidth="9" defaultRowHeight="15.6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8.2" spans="1:15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320</v>
      </c>
      <c r="B2" s="5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5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59" t="s">
        <v>333</v>
      </c>
      <c r="O2" s="5" t="s">
        <v>334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335</v>
      </c>
      <c r="J3" s="4" t="s">
        <v>335</v>
      </c>
      <c r="K3" s="4" t="s">
        <v>335</v>
      </c>
      <c r="L3" s="4" t="s">
        <v>335</v>
      </c>
      <c r="M3" s="4" t="s">
        <v>335</v>
      </c>
      <c r="N3" s="60"/>
      <c r="O3" s="7"/>
    </row>
    <row r="4" s="56" customFormat="1" spans="1:16">
      <c r="A4" s="11">
        <v>1</v>
      </c>
      <c r="B4" s="11" t="s">
        <v>336</v>
      </c>
      <c r="C4" s="11" t="s">
        <v>337</v>
      </c>
      <c r="D4" s="11" t="s">
        <v>338</v>
      </c>
      <c r="E4" s="11" t="s">
        <v>62</v>
      </c>
      <c r="F4" s="11" t="s">
        <v>339</v>
      </c>
      <c r="G4" s="11" t="s">
        <v>340</v>
      </c>
      <c r="H4" s="58"/>
      <c r="I4" s="61">
        <v>1</v>
      </c>
      <c r="J4" s="61">
        <v>0</v>
      </c>
      <c r="K4" s="61">
        <v>1</v>
      </c>
      <c r="L4" s="61">
        <v>1</v>
      </c>
      <c r="M4" s="61">
        <v>0</v>
      </c>
      <c r="N4" s="62"/>
      <c r="O4" s="11" t="s">
        <v>341</v>
      </c>
      <c r="P4" s="63"/>
    </row>
    <row r="5" s="56" customFormat="1" spans="1:16">
      <c r="A5" s="11">
        <v>2</v>
      </c>
      <c r="B5" s="11" t="s">
        <v>342</v>
      </c>
      <c r="C5" s="11" t="s">
        <v>337</v>
      </c>
      <c r="D5" s="11" t="s">
        <v>343</v>
      </c>
      <c r="E5" s="11" t="s">
        <v>62</v>
      </c>
      <c r="F5" s="11" t="s">
        <v>339</v>
      </c>
      <c r="G5" s="11" t="s">
        <v>340</v>
      </c>
      <c r="H5" s="58"/>
      <c r="I5" s="61">
        <v>2</v>
      </c>
      <c r="J5" s="61">
        <v>0</v>
      </c>
      <c r="K5" s="61">
        <v>0</v>
      </c>
      <c r="L5" s="61">
        <v>0</v>
      </c>
      <c r="M5" s="61">
        <v>0</v>
      </c>
      <c r="N5" s="62"/>
      <c r="O5" s="11" t="s">
        <v>341</v>
      </c>
      <c r="P5" s="63"/>
    </row>
    <row r="6" s="56" customFormat="1" spans="1:16">
      <c r="A6" s="11">
        <v>3</v>
      </c>
      <c r="B6" s="11" t="s">
        <v>344</v>
      </c>
      <c r="C6" s="11" t="s">
        <v>345</v>
      </c>
      <c r="D6" s="11" t="s">
        <v>338</v>
      </c>
      <c r="E6" s="11" t="s">
        <v>62</v>
      </c>
      <c r="F6" s="11" t="s">
        <v>339</v>
      </c>
      <c r="G6" s="11" t="s">
        <v>340</v>
      </c>
      <c r="H6" s="58"/>
      <c r="I6" s="61">
        <v>1</v>
      </c>
      <c r="J6" s="61">
        <v>0</v>
      </c>
      <c r="K6" s="61">
        <v>1</v>
      </c>
      <c r="L6" s="61">
        <v>0</v>
      </c>
      <c r="M6" s="61">
        <v>1</v>
      </c>
      <c r="N6" s="62"/>
      <c r="O6" s="11" t="s">
        <v>341</v>
      </c>
      <c r="P6" s="63"/>
    </row>
    <row r="7" s="56" customFormat="1" spans="1:16">
      <c r="A7" s="11">
        <v>4</v>
      </c>
      <c r="B7" s="11" t="s">
        <v>346</v>
      </c>
      <c r="C7" s="11" t="s">
        <v>345</v>
      </c>
      <c r="D7" s="11" t="s">
        <v>338</v>
      </c>
      <c r="E7" s="11" t="s">
        <v>62</v>
      </c>
      <c r="F7" s="11" t="s">
        <v>339</v>
      </c>
      <c r="G7" s="11" t="s">
        <v>340</v>
      </c>
      <c r="H7" s="58"/>
      <c r="I7" s="11">
        <v>2</v>
      </c>
      <c r="J7" s="11">
        <v>0</v>
      </c>
      <c r="K7" s="11">
        <v>0</v>
      </c>
      <c r="L7" s="11">
        <v>0</v>
      </c>
      <c r="M7" s="11">
        <v>0</v>
      </c>
      <c r="N7" s="62"/>
      <c r="O7" s="11" t="s">
        <v>341</v>
      </c>
      <c r="P7" s="63"/>
    </row>
    <row r="8" spans="1: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4"/>
      <c r="O8" s="28"/>
    </row>
    <row r="9" s="2" customFormat="1" ht="17.4" spans="1:15">
      <c r="A9" s="12" t="s">
        <v>347</v>
      </c>
      <c r="B9" s="13"/>
      <c r="C9" s="13"/>
      <c r="D9" s="14"/>
      <c r="E9" s="15"/>
      <c r="F9" s="32"/>
      <c r="G9" s="32"/>
      <c r="H9" s="32"/>
      <c r="I9" s="25"/>
      <c r="J9" s="12" t="s">
        <v>348</v>
      </c>
      <c r="K9" s="13"/>
      <c r="L9" s="13"/>
      <c r="M9" s="14"/>
      <c r="N9" s="65"/>
      <c r="O9" s="23"/>
    </row>
    <row r="10" ht="34" customHeight="1" spans="1:15">
      <c r="A10" s="19" t="s">
        <v>349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0"/>
  <sheetViews>
    <sheetView workbookViewId="0">
      <selection activeCell="L27" sqref="L27"/>
    </sheetView>
  </sheetViews>
  <sheetFormatPr defaultColWidth="9" defaultRowHeight="15.6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9.5" customWidth="1"/>
    <col min="12" max="13" width="10.6666666666667" customWidth="1"/>
  </cols>
  <sheetData>
    <row r="1" ht="28.2" spans="1:1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320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351</v>
      </c>
      <c r="H2" s="4"/>
      <c r="I2" s="4" t="s">
        <v>352</v>
      </c>
      <c r="J2" s="4"/>
      <c r="K2" s="6" t="s">
        <v>353</v>
      </c>
      <c r="L2" s="53" t="s">
        <v>354</v>
      </c>
      <c r="M2" s="21" t="s">
        <v>355</v>
      </c>
    </row>
    <row r="3" s="1" customFormat="1" spans="1:13">
      <c r="A3" s="4"/>
      <c r="B3" s="7"/>
      <c r="C3" s="7"/>
      <c r="D3" s="7"/>
      <c r="E3" s="7"/>
      <c r="F3" s="7"/>
      <c r="G3" s="4" t="s">
        <v>356</v>
      </c>
      <c r="H3" s="4" t="s">
        <v>357</v>
      </c>
      <c r="I3" s="4" t="s">
        <v>356</v>
      </c>
      <c r="J3" s="4" t="s">
        <v>357</v>
      </c>
      <c r="K3" s="8"/>
      <c r="L3" s="54"/>
      <c r="M3" s="22"/>
    </row>
    <row r="4" spans="1:13">
      <c r="A4" s="9">
        <v>1</v>
      </c>
      <c r="B4" s="11" t="s">
        <v>339</v>
      </c>
      <c r="C4" s="11" t="s">
        <v>336</v>
      </c>
      <c r="D4" s="11" t="s">
        <v>337</v>
      </c>
      <c r="E4" s="11" t="s">
        <v>338</v>
      </c>
      <c r="F4" s="11" t="s">
        <v>62</v>
      </c>
      <c r="G4" s="52">
        <v>0</v>
      </c>
      <c r="H4" s="52">
        <v>-0.8</v>
      </c>
      <c r="I4" s="52">
        <v>0</v>
      </c>
      <c r="J4" s="52">
        <v>0</v>
      </c>
      <c r="K4" s="9" t="s">
        <v>358</v>
      </c>
      <c r="L4" s="9" t="s">
        <v>341</v>
      </c>
      <c r="M4" s="9" t="s">
        <v>341</v>
      </c>
    </row>
    <row r="5" spans="1:13">
      <c r="A5" s="9">
        <v>2</v>
      </c>
      <c r="B5" s="11" t="s">
        <v>339</v>
      </c>
      <c r="C5" s="11" t="s">
        <v>342</v>
      </c>
      <c r="D5" s="11" t="s">
        <v>337</v>
      </c>
      <c r="E5" s="11" t="s">
        <v>343</v>
      </c>
      <c r="F5" s="11" t="s">
        <v>62</v>
      </c>
      <c r="G5" s="52">
        <v>0</v>
      </c>
      <c r="H5" s="52">
        <v>-0.5</v>
      </c>
      <c r="I5" s="52">
        <v>0</v>
      </c>
      <c r="J5" s="52">
        <v>0</v>
      </c>
      <c r="K5" s="9" t="s">
        <v>359</v>
      </c>
      <c r="L5" s="9" t="s">
        <v>341</v>
      </c>
      <c r="M5" s="9" t="s">
        <v>341</v>
      </c>
    </row>
    <row r="6" spans="1:13">
      <c r="A6" s="9">
        <v>3</v>
      </c>
      <c r="B6" s="11" t="s">
        <v>339</v>
      </c>
      <c r="C6" s="11" t="s">
        <v>344</v>
      </c>
      <c r="D6" s="11" t="s">
        <v>345</v>
      </c>
      <c r="E6" s="11" t="s">
        <v>338</v>
      </c>
      <c r="F6" s="11" t="s">
        <v>62</v>
      </c>
      <c r="G6" s="52">
        <v>-0.5</v>
      </c>
      <c r="H6" s="52">
        <v>0</v>
      </c>
      <c r="I6" s="52">
        <v>0</v>
      </c>
      <c r="J6" s="52">
        <v>0</v>
      </c>
      <c r="K6" s="9" t="s">
        <v>360</v>
      </c>
      <c r="L6" s="9" t="s">
        <v>341</v>
      </c>
      <c r="M6" s="9" t="s">
        <v>341</v>
      </c>
    </row>
    <row r="7" spans="1:13">
      <c r="A7" s="9">
        <v>4</v>
      </c>
      <c r="B7" s="11" t="s">
        <v>339</v>
      </c>
      <c r="C7" s="11" t="s">
        <v>346</v>
      </c>
      <c r="D7" s="11" t="s">
        <v>345</v>
      </c>
      <c r="E7" s="11" t="s">
        <v>338</v>
      </c>
      <c r="F7" s="11" t="s">
        <v>62</v>
      </c>
      <c r="G7" s="52">
        <v>-1</v>
      </c>
      <c r="H7" s="52">
        <v>0</v>
      </c>
      <c r="I7" s="52">
        <v>0</v>
      </c>
      <c r="J7" s="52">
        <v>0</v>
      </c>
      <c r="K7" s="9" t="s">
        <v>361</v>
      </c>
      <c r="L7" s="9" t="s">
        <v>341</v>
      </c>
      <c r="M7" s="9" t="s">
        <v>341</v>
      </c>
    </row>
    <row r="8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="2" customFormat="1" ht="17.4" spans="1:13">
      <c r="A9" s="12" t="s">
        <v>362</v>
      </c>
      <c r="B9" s="13"/>
      <c r="C9" s="13"/>
      <c r="D9" s="13"/>
      <c r="E9" s="14"/>
      <c r="F9" s="15"/>
      <c r="G9" s="25"/>
      <c r="H9" s="12" t="s">
        <v>348</v>
      </c>
      <c r="I9" s="13"/>
      <c r="J9" s="13"/>
      <c r="K9" s="14"/>
      <c r="L9" s="55"/>
      <c r="M9" s="23"/>
    </row>
    <row r="10" ht="32" customHeight="1" spans="1:13">
      <c r="A10" s="19" t="s">
        <v>363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8" sqref="H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365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33" t="s">
        <v>366</v>
      </c>
      <c r="H2" s="34"/>
      <c r="I2" s="50"/>
      <c r="J2" s="33" t="s">
        <v>367</v>
      </c>
      <c r="K2" s="34"/>
      <c r="L2" s="50"/>
      <c r="M2" s="33" t="s">
        <v>368</v>
      </c>
      <c r="N2" s="34"/>
      <c r="O2" s="50"/>
      <c r="P2" s="33" t="s">
        <v>369</v>
      </c>
      <c r="Q2" s="34"/>
      <c r="R2" s="50"/>
      <c r="S2" s="34" t="s">
        <v>370</v>
      </c>
      <c r="T2" s="34"/>
      <c r="U2" s="50"/>
      <c r="V2" s="27" t="s">
        <v>371</v>
      </c>
      <c r="W2" s="27" t="s">
        <v>334</v>
      </c>
    </row>
    <row r="3" s="1" customFormat="1" spans="1:23">
      <c r="A3" s="7"/>
      <c r="B3" s="35"/>
      <c r="C3" s="35"/>
      <c r="D3" s="35"/>
      <c r="E3" s="35"/>
      <c r="F3" s="35"/>
      <c r="G3" s="4" t="s">
        <v>372</v>
      </c>
      <c r="H3" s="4" t="s">
        <v>68</v>
      </c>
      <c r="I3" s="4" t="s">
        <v>325</v>
      </c>
      <c r="J3" s="4" t="s">
        <v>372</v>
      </c>
      <c r="K3" s="4" t="s">
        <v>68</v>
      </c>
      <c r="L3" s="4" t="s">
        <v>325</v>
      </c>
      <c r="M3" s="4" t="s">
        <v>372</v>
      </c>
      <c r="N3" s="4" t="s">
        <v>68</v>
      </c>
      <c r="O3" s="4" t="s">
        <v>325</v>
      </c>
      <c r="P3" s="4" t="s">
        <v>372</v>
      </c>
      <c r="Q3" s="4" t="s">
        <v>68</v>
      </c>
      <c r="R3" s="4" t="s">
        <v>325</v>
      </c>
      <c r="S3" s="4" t="s">
        <v>372</v>
      </c>
      <c r="T3" s="4" t="s">
        <v>68</v>
      </c>
      <c r="U3" s="4" t="s">
        <v>325</v>
      </c>
      <c r="V3" s="51"/>
      <c r="W3" s="51"/>
    </row>
    <row r="4" spans="1:23">
      <c r="A4" s="36" t="s">
        <v>373</v>
      </c>
      <c r="B4" s="37" t="s">
        <v>374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40"/>
      <c r="B5" s="41"/>
      <c r="C5" s="42"/>
      <c r="D5" s="42"/>
      <c r="E5" s="42"/>
      <c r="F5" s="43"/>
      <c r="G5" s="33" t="s">
        <v>375</v>
      </c>
      <c r="H5" s="34"/>
      <c r="I5" s="50"/>
      <c r="J5" s="33" t="s">
        <v>376</v>
      </c>
      <c r="K5" s="34"/>
      <c r="L5" s="50"/>
      <c r="M5" s="33" t="s">
        <v>377</v>
      </c>
      <c r="N5" s="34"/>
      <c r="O5" s="50"/>
      <c r="P5" s="33" t="s">
        <v>378</v>
      </c>
      <c r="Q5" s="34"/>
      <c r="R5" s="50"/>
      <c r="S5" s="34" t="s">
        <v>379</v>
      </c>
      <c r="T5" s="34"/>
      <c r="U5" s="50"/>
      <c r="V5" s="10"/>
      <c r="W5" s="10"/>
    </row>
    <row r="6" spans="1:23">
      <c r="A6" s="40"/>
      <c r="B6" s="41"/>
      <c r="C6" s="42"/>
      <c r="D6" s="42"/>
      <c r="E6" s="42"/>
      <c r="F6" s="43"/>
      <c r="G6" s="4" t="s">
        <v>372</v>
      </c>
      <c r="H6" s="4" t="s">
        <v>68</v>
      </c>
      <c r="I6" s="4" t="s">
        <v>325</v>
      </c>
      <c r="J6" s="4" t="s">
        <v>372</v>
      </c>
      <c r="K6" s="4" t="s">
        <v>68</v>
      </c>
      <c r="L6" s="4" t="s">
        <v>325</v>
      </c>
      <c r="M6" s="4" t="s">
        <v>372</v>
      </c>
      <c r="N6" s="4" t="s">
        <v>68</v>
      </c>
      <c r="O6" s="4" t="s">
        <v>325</v>
      </c>
      <c r="P6" s="4" t="s">
        <v>372</v>
      </c>
      <c r="Q6" s="4" t="s">
        <v>68</v>
      </c>
      <c r="R6" s="4" t="s">
        <v>325</v>
      </c>
      <c r="S6" s="4" t="s">
        <v>372</v>
      </c>
      <c r="T6" s="4" t="s">
        <v>68</v>
      </c>
      <c r="U6" s="4" t="s">
        <v>325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>
      <c r="A9" s="49"/>
      <c r="B9" s="49"/>
      <c r="C9" s="49"/>
      <c r="D9" s="49"/>
      <c r="E9" s="49"/>
      <c r="F9" s="4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="2" customFormat="1" ht="17.4" spans="1:23">
      <c r="A11" s="12" t="s">
        <v>347</v>
      </c>
      <c r="B11" s="13"/>
      <c r="C11" s="13"/>
      <c r="D11" s="13"/>
      <c r="E11" s="14"/>
      <c r="F11" s="15"/>
      <c r="G11" s="25"/>
      <c r="H11" s="32"/>
      <c r="I11" s="32"/>
      <c r="J11" s="12" t="s">
        <v>348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380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H8" sqref="H8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382</v>
      </c>
      <c r="B2" s="27" t="s">
        <v>321</v>
      </c>
      <c r="C2" s="27" t="s">
        <v>322</v>
      </c>
      <c r="D2" s="27" t="s">
        <v>323</v>
      </c>
      <c r="E2" s="27" t="s">
        <v>324</v>
      </c>
      <c r="F2" s="27" t="s">
        <v>325</v>
      </c>
      <c r="G2" s="26" t="s">
        <v>383</v>
      </c>
      <c r="H2" s="26" t="s">
        <v>384</v>
      </c>
      <c r="I2" s="26" t="s">
        <v>385</v>
      </c>
      <c r="J2" s="26" t="s">
        <v>384</v>
      </c>
      <c r="K2" s="26" t="s">
        <v>386</v>
      </c>
      <c r="L2" s="26" t="s">
        <v>384</v>
      </c>
      <c r="M2" s="27" t="s">
        <v>371</v>
      </c>
      <c r="N2" s="27" t="s">
        <v>334</v>
      </c>
    </row>
    <row r="3" spans="1:14">
      <c r="A3" s="2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9" t="s">
        <v>382</v>
      </c>
      <c r="B4" s="30" t="s">
        <v>387</v>
      </c>
      <c r="C4" s="30" t="s">
        <v>372</v>
      </c>
      <c r="D4" s="30" t="s">
        <v>323</v>
      </c>
      <c r="E4" s="27" t="s">
        <v>324</v>
      </c>
      <c r="F4" s="27" t="s">
        <v>325</v>
      </c>
      <c r="G4" s="26" t="s">
        <v>383</v>
      </c>
      <c r="H4" s="26" t="s">
        <v>384</v>
      </c>
      <c r="I4" s="26" t="s">
        <v>385</v>
      </c>
      <c r="J4" s="26" t="s">
        <v>384</v>
      </c>
      <c r="K4" s="26" t="s">
        <v>386</v>
      </c>
      <c r="L4" s="26" t="s">
        <v>384</v>
      </c>
      <c r="M4" s="27" t="s">
        <v>371</v>
      </c>
      <c r="N4" s="27" t="s">
        <v>334</v>
      </c>
    </row>
    <row r="5" spans="1:14">
      <c r="A5" s="2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8"/>
      <c r="B6" s="10"/>
      <c r="C6" s="31" t="s">
        <v>388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="2" customFormat="1" ht="17.4" spans="1:14">
      <c r="A11" s="12" t="s">
        <v>389</v>
      </c>
      <c r="B11" s="13"/>
      <c r="C11" s="13"/>
      <c r="D11" s="14"/>
      <c r="E11" s="15"/>
      <c r="F11" s="32"/>
      <c r="G11" s="25"/>
      <c r="H11" s="32"/>
      <c r="I11" s="12" t="s">
        <v>390</v>
      </c>
      <c r="J11" s="13"/>
      <c r="K11" s="13"/>
      <c r="L11" s="13"/>
      <c r="M11" s="13"/>
      <c r="N11" s="23"/>
    </row>
    <row r="12" ht="48" customHeight="1" spans="1:14">
      <c r="A12" s="19" t="s">
        <v>391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3"/>
  <sheetViews>
    <sheetView workbookViewId="0">
      <selection activeCell="C5" sqref="C5"/>
    </sheetView>
  </sheetViews>
  <sheetFormatPr defaultColWidth="9" defaultRowHeight="15.6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8.2" spans="1:10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365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393</v>
      </c>
      <c r="H2" s="4" t="s">
        <v>394</v>
      </c>
      <c r="I2" s="4" t="s">
        <v>395</v>
      </c>
      <c r="J2" s="4" t="s">
        <v>396</v>
      </c>
      <c r="K2" s="5" t="s">
        <v>371</v>
      </c>
      <c r="L2" s="5" t="s">
        <v>334</v>
      </c>
    </row>
    <row r="3" spans="1:12">
      <c r="A3" s="9" t="s">
        <v>373</v>
      </c>
      <c r="B3" s="9" t="s">
        <v>397</v>
      </c>
      <c r="C3" s="11" t="s">
        <v>344</v>
      </c>
      <c r="D3" s="11" t="s">
        <v>345</v>
      </c>
      <c r="E3" s="11" t="s">
        <v>338</v>
      </c>
      <c r="F3" s="11" t="s">
        <v>62</v>
      </c>
      <c r="G3" s="9" t="s">
        <v>398</v>
      </c>
      <c r="H3" s="9" t="s">
        <v>399</v>
      </c>
      <c r="I3" s="10"/>
      <c r="J3" s="10"/>
      <c r="K3" s="9" t="s">
        <v>340</v>
      </c>
      <c r="L3" s="9" t="s">
        <v>341</v>
      </c>
    </row>
    <row r="4" spans="1:12">
      <c r="A4" s="9" t="s">
        <v>400</v>
      </c>
      <c r="B4" s="9" t="s">
        <v>397</v>
      </c>
      <c r="C4" s="11" t="s">
        <v>346</v>
      </c>
      <c r="D4" s="11" t="s">
        <v>345</v>
      </c>
      <c r="E4" s="11" t="s">
        <v>338</v>
      </c>
      <c r="F4" s="11" t="s">
        <v>62</v>
      </c>
      <c r="G4" s="9" t="s">
        <v>398</v>
      </c>
      <c r="H4" s="9" t="s">
        <v>399</v>
      </c>
      <c r="I4" s="10"/>
      <c r="J4" s="10"/>
      <c r="K4" s="9" t="s">
        <v>340</v>
      </c>
      <c r="L4" s="9" t="s">
        <v>341</v>
      </c>
    </row>
    <row r="5" spans="1:12">
      <c r="A5" s="9" t="s">
        <v>401</v>
      </c>
      <c r="B5" s="9" t="s">
        <v>402</v>
      </c>
      <c r="C5" s="11" t="s">
        <v>344</v>
      </c>
      <c r="D5" s="11" t="s">
        <v>345</v>
      </c>
      <c r="E5" s="11" t="s">
        <v>338</v>
      </c>
      <c r="F5" s="11" t="s">
        <v>62</v>
      </c>
      <c r="G5" s="9" t="s">
        <v>403</v>
      </c>
      <c r="H5" s="9" t="s">
        <v>399</v>
      </c>
      <c r="I5" s="10" t="s">
        <v>404</v>
      </c>
      <c r="J5" s="10"/>
      <c r="K5" s="9" t="s">
        <v>340</v>
      </c>
      <c r="L5" s="9" t="s">
        <v>341</v>
      </c>
    </row>
    <row r="6" spans="1:12">
      <c r="A6" s="9" t="s">
        <v>405</v>
      </c>
      <c r="B6" s="9" t="s">
        <v>402</v>
      </c>
      <c r="C6" s="11" t="s">
        <v>346</v>
      </c>
      <c r="D6" s="11" t="s">
        <v>345</v>
      </c>
      <c r="E6" s="11" t="s">
        <v>338</v>
      </c>
      <c r="F6" s="11" t="s">
        <v>62</v>
      </c>
      <c r="G6" s="9" t="s">
        <v>403</v>
      </c>
      <c r="H6" s="9" t="s">
        <v>399</v>
      </c>
      <c r="I6" s="10" t="s">
        <v>404</v>
      </c>
      <c r="J6" s="10"/>
      <c r="K6" s="9" t="s">
        <v>340</v>
      </c>
      <c r="L6" s="9" t="s">
        <v>341</v>
      </c>
    </row>
    <row r="7" spans="1:12">
      <c r="A7" s="9" t="s">
        <v>406</v>
      </c>
      <c r="B7" s="9" t="s">
        <v>407</v>
      </c>
      <c r="C7" s="24" t="s">
        <v>408</v>
      </c>
      <c r="D7" s="11" t="s">
        <v>409</v>
      </c>
      <c r="E7" s="11" t="s">
        <v>410</v>
      </c>
      <c r="F7" s="11" t="s">
        <v>62</v>
      </c>
      <c r="G7" s="9" t="s">
        <v>411</v>
      </c>
      <c r="H7" s="9" t="s">
        <v>412</v>
      </c>
      <c r="I7" s="10"/>
      <c r="J7" s="10"/>
      <c r="K7" s="9" t="s">
        <v>340</v>
      </c>
      <c r="L7" s="9" t="s">
        <v>341</v>
      </c>
    </row>
    <row r="8" spans="1:12">
      <c r="A8" s="9"/>
      <c r="B8" s="9" t="s">
        <v>407</v>
      </c>
      <c r="C8" s="24" t="s">
        <v>408</v>
      </c>
      <c r="D8" s="11" t="s">
        <v>409</v>
      </c>
      <c r="E8" s="11" t="s">
        <v>338</v>
      </c>
      <c r="F8" s="11" t="s">
        <v>62</v>
      </c>
      <c r="G8" s="9" t="s">
        <v>411</v>
      </c>
      <c r="H8" s="9" t="s">
        <v>412</v>
      </c>
      <c r="I8" s="10"/>
      <c r="J8" s="10"/>
      <c r="K8" s="9" t="s">
        <v>340</v>
      </c>
      <c r="L8" s="9" t="s">
        <v>341</v>
      </c>
    </row>
    <row r="9" spans="1:12">
      <c r="A9" s="9"/>
      <c r="B9" s="9" t="s">
        <v>407</v>
      </c>
      <c r="C9" s="24" t="s">
        <v>413</v>
      </c>
      <c r="D9" s="11" t="s">
        <v>409</v>
      </c>
      <c r="E9" s="11" t="s">
        <v>338</v>
      </c>
      <c r="F9" s="11" t="s">
        <v>62</v>
      </c>
      <c r="G9" s="9" t="s">
        <v>411</v>
      </c>
      <c r="H9" s="9" t="s">
        <v>412</v>
      </c>
      <c r="I9" s="10"/>
      <c r="J9" s="10"/>
      <c r="K9" s="9" t="s">
        <v>340</v>
      </c>
      <c r="L9" s="9" t="s">
        <v>341</v>
      </c>
    </row>
    <row r="10" spans="1:12">
      <c r="A10" s="9"/>
      <c r="B10" s="9" t="s">
        <v>407</v>
      </c>
      <c r="C10" s="24" t="s">
        <v>414</v>
      </c>
      <c r="D10" s="11" t="s">
        <v>409</v>
      </c>
      <c r="E10" s="11" t="s">
        <v>338</v>
      </c>
      <c r="F10" s="11" t="s">
        <v>62</v>
      </c>
      <c r="G10" s="9" t="s">
        <v>411</v>
      </c>
      <c r="H10" s="9" t="s">
        <v>412</v>
      </c>
      <c r="I10" s="10"/>
      <c r="J10" s="10"/>
      <c r="K10" s="9" t="s">
        <v>340</v>
      </c>
      <c r="L10" s="9" t="s">
        <v>341</v>
      </c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="2" customFormat="1" ht="17.4" spans="1:12">
      <c r="A12" s="12" t="s">
        <v>347</v>
      </c>
      <c r="B12" s="13"/>
      <c r="C12" s="13"/>
      <c r="D12" s="13"/>
      <c r="E12" s="14"/>
      <c r="F12" s="15"/>
      <c r="G12" s="25"/>
      <c r="H12" s="12" t="s">
        <v>348</v>
      </c>
      <c r="I12" s="13"/>
      <c r="J12" s="13"/>
      <c r="K12" s="13"/>
      <c r="L12" s="23"/>
    </row>
    <row r="13" ht="67" customHeight="1" spans="1:12">
      <c r="A13" s="19" t="s">
        <v>415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L33" sqref="L33"/>
    </sheetView>
  </sheetViews>
  <sheetFormatPr defaultColWidth="9" defaultRowHeight="15.6"/>
  <cols>
    <col min="1" max="1" width="7" customWidth="1"/>
    <col min="2" max="2" width="10" customWidth="1"/>
    <col min="3" max="3" width="14.625" customWidth="1"/>
    <col min="4" max="4" width="11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320</v>
      </c>
      <c r="B2" s="5" t="s">
        <v>325</v>
      </c>
      <c r="C2" s="5" t="s">
        <v>372</v>
      </c>
      <c r="D2" s="5" t="s">
        <v>323</v>
      </c>
      <c r="E2" s="5" t="s">
        <v>324</v>
      </c>
      <c r="F2" s="4" t="s">
        <v>417</v>
      </c>
      <c r="G2" s="4" t="s">
        <v>352</v>
      </c>
      <c r="H2" s="6" t="s">
        <v>353</v>
      </c>
      <c r="I2" s="21" t="s">
        <v>355</v>
      </c>
    </row>
    <row r="3" s="1" customFormat="1" spans="1:9">
      <c r="A3" s="4"/>
      <c r="B3" s="7"/>
      <c r="C3" s="7"/>
      <c r="D3" s="7"/>
      <c r="E3" s="7"/>
      <c r="F3" s="4" t="s">
        <v>418</v>
      </c>
      <c r="G3" s="4" t="s">
        <v>356</v>
      </c>
      <c r="H3" s="8"/>
      <c r="I3" s="22"/>
    </row>
    <row r="4" spans="1:9">
      <c r="A4" s="9">
        <v>1</v>
      </c>
      <c r="B4" s="10" t="s">
        <v>419</v>
      </c>
      <c r="C4" s="10" t="s">
        <v>420</v>
      </c>
      <c r="D4" s="10" t="s">
        <v>226</v>
      </c>
      <c r="E4" s="11" t="s">
        <v>62</v>
      </c>
      <c r="F4" s="10">
        <v>-1.5</v>
      </c>
      <c r="G4" s="10">
        <v>0</v>
      </c>
      <c r="H4" s="10">
        <v>-1.5</v>
      </c>
      <c r="I4" s="9" t="s">
        <v>341</v>
      </c>
    </row>
    <row r="5" spans="1:9">
      <c r="A5" s="9">
        <v>2</v>
      </c>
      <c r="B5" s="10" t="s">
        <v>421</v>
      </c>
      <c r="C5" s="10" t="s">
        <v>422</v>
      </c>
      <c r="D5" s="10" t="s">
        <v>226</v>
      </c>
      <c r="E5" s="11" t="s">
        <v>62</v>
      </c>
      <c r="F5" s="10">
        <v>-3.5</v>
      </c>
      <c r="G5" s="10">
        <v>0</v>
      </c>
      <c r="H5" s="10">
        <v>-3.5</v>
      </c>
      <c r="I5" s="9" t="s">
        <v>341</v>
      </c>
    </row>
    <row r="6" spans="1:9">
      <c r="A6" s="9">
        <v>3</v>
      </c>
      <c r="B6" s="10" t="s">
        <v>421</v>
      </c>
      <c r="C6" s="10" t="s">
        <v>423</v>
      </c>
      <c r="D6" s="10" t="s">
        <v>226</v>
      </c>
      <c r="E6" s="11" t="s">
        <v>62</v>
      </c>
      <c r="F6" s="10">
        <v>-3</v>
      </c>
      <c r="G6" s="10">
        <v>0</v>
      </c>
      <c r="H6" s="10">
        <v>-3</v>
      </c>
      <c r="I6" s="9" t="s">
        <v>341</v>
      </c>
    </row>
    <row r="7" spans="1:9">
      <c r="A7" s="9">
        <v>4</v>
      </c>
      <c r="B7" s="10" t="s">
        <v>421</v>
      </c>
      <c r="C7" s="10" t="s">
        <v>424</v>
      </c>
      <c r="D7" s="10" t="s">
        <v>226</v>
      </c>
      <c r="E7" s="11" t="s">
        <v>62</v>
      </c>
      <c r="F7" s="10">
        <v>-1</v>
      </c>
      <c r="G7" s="10">
        <v>0</v>
      </c>
      <c r="H7" s="10">
        <v>-1</v>
      </c>
      <c r="I7" s="9" t="s">
        <v>341</v>
      </c>
    </row>
    <row r="8" spans="1:9">
      <c r="A8" s="9">
        <v>5</v>
      </c>
      <c r="B8" s="10" t="s">
        <v>407</v>
      </c>
      <c r="C8" s="10" t="s">
        <v>425</v>
      </c>
      <c r="D8" s="10" t="s">
        <v>226</v>
      </c>
      <c r="E8" s="11" t="s">
        <v>62</v>
      </c>
      <c r="F8" s="10">
        <v>-5</v>
      </c>
      <c r="G8" s="10">
        <v>0</v>
      </c>
      <c r="H8" s="10">
        <v>-5</v>
      </c>
      <c r="I8" s="9" t="s">
        <v>341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7.4" spans="1:9">
      <c r="A10" s="12" t="s">
        <v>347</v>
      </c>
      <c r="B10" s="13"/>
      <c r="C10" s="13"/>
      <c r="D10" s="14"/>
      <c r="E10" s="15"/>
      <c r="F10" s="16" t="s">
        <v>348</v>
      </c>
      <c r="G10" s="17"/>
      <c r="H10" s="18"/>
      <c r="I10" s="23"/>
    </row>
    <row r="11" ht="37" customHeight="1" spans="1:9">
      <c r="A11" s="19" t="s">
        <v>426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H8" sqref="H8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97" t="s">
        <v>35</v>
      </c>
      <c r="C2" s="398"/>
      <c r="D2" s="398"/>
      <c r="E2" s="398"/>
      <c r="F2" s="398"/>
      <c r="G2" s="398"/>
      <c r="H2" s="398"/>
      <c r="I2" s="412"/>
    </row>
    <row r="3" ht="28" customHeight="1" spans="2:9">
      <c r="B3" s="399"/>
      <c r="C3" s="400"/>
      <c r="D3" s="401" t="s">
        <v>36</v>
      </c>
      <c r="E3" s="402"/>
      <c r="F3" s="403" t="s">
        <v>37</v>
      </c>
      <c r="G3" s="404"/>
      <c r="H3" s="401" t="s">
        <v>38</v>
      </c>
      <c r="I3" s="413"/>
    </row>
    <row r="4" ht="28" customHeight="1" spans="2:9">
      <c r="B4" s="399" t="s">
        <v>39</v>
      </c>
      <c r="C4" s="400" t="s">
        <v>40</v>
      </c>
      <c r="D4" s="400" t="s">
        <v>41</v>
      </c>
      <c r="E4" s="400" t="s">
        <v>42</v>
      </c>
      <c r="F4" s="405" t="s">
        <v>41</v>
      </c>
      <c r="G4" s="405" t="s">
        <v>42</v>
      </c>
      <c r="H4" s="400" t="s">
        <v>41</v>
      </c>
      <c r="I4" s="414" t="s">
        <v>42</v>
      </c>
    </row>
    <row r="5" ht="28" customHeight="1" spans="2:9">
      <c r="B5" s="406" t="s">
        <v>43</v>
      </c>
      <c r="C5" s="28">
        <v>13</v>
      </c>
      <c r="D5" s="28">
        <v>0</v>
      </c>
      <c r="E5" s="28">
        <v>1</v>
      </c>
      <c r="F5" s="407">
        <v>0</v>
      </c>
      <c r="G5" s="407">
        <v>1</v>
      </c>
      <c r="H5" s="28">
        <v>1</v>
      </c>
      <c r="I5" s="415">
        <v>2</v>
      </c>
    </row>
    <row r="6" ht="28" customHeight="1" spans="2:9">
      <c r="B6" s="406" t="s">
        <v>44</v>
      </c>
      <c r="C6" s="28">
        <v>20</v>
      </c>
      <c r="D6" s="28">
        <v>0</v>
      </c>
      <c r="E6" s="28">
        <v>1</v>
      </c>
      <c r="F6" s="407">
        <v>1</v>
      </c>
      <c r="G6" s="407">
        <v>2</v>
      </c>
      <c r="H6" s="28">
        <v>2</v>
      </c>
      <c r="I6" s="415">
        <v>3</v>
      </c>
    </row>
    <row r="7" ht="28" customHeight="1" spans="2:9">
      <c r="B7" s="406" t="s">
        <v>45</v>
      </c>
      <c r="C7" s="28">
        <v>32</v>
      </c>
      <c r="D7" s="28">
        <v>0</v>
      </c>
      <c r="E7" s="28">
        <v>1</v>
      </c>
      <c r="F7" s="407">
        <v>2</v>
      </c>
      <c r="G7" s="407">
        <v>3</v>
      </c>
      <c r="H7" s="28">
        <v>3</v>
      </c>
      <c r="I7" s="415">
        <v>4</v>
      </c>
    </row>
    <row r="8" ht="28" customHeight="1" spans="2:9">
      <c r="B8" s="406" t="s">
        <v>46</v>
      </c>
      <c r="C8" s="28">
        <v>50</v>
      </c>
      <c r="D8" s="28">
        <v>1</v>
      </c>
      <c r="E8" s="28">
        <v>2</v>
      </c>
      <c r="F8" s="407">
        <v>3</v>
      </c>
      <c r="G8" s="407">
        <v>4</v>
      </c>
      <c r="H8" s="28">
        <v>5</v>
      </c>
      <c r="I8" s="415">
        <v>6</v>
      </c>
    </row>
    <row r="9" ht="28" customHeight="1" spans="2:9">
      <c r="B9" s="406" t="s">
        <v>47</v>
      </c>
      <c r="C9" s="28">
        <v>80</v>
      </c>
      <c r="D9" s="28">
        <v>2</v>
      </c>
      <c r="E9" s="28">
        <v>3</v>
      </c>
      <c r="F9" s="407">
        <v>5</v>
      </c>
      <c r="G9" s="407">
        <v>6</v>
      </c>
      <c r="H9" s="28">
        <v>7</v>
      </c>
      <c r="I9" s="415">
        <v>8</v>
      </c>
    </row>
    <row r="10" ht="28" customHeight="1" spans="2:9">
      <c r="B10" s="406" t="s">
        <v>48</v>
      </c>
      <c r="C10" s="28">
        <v>125</v>
      </c>
      <c r="D10" s="28">
        <v>3</v>
      </c>
      <c r="E10" s="28">
        <v>4</v>
      </c>
      <c r="F10" s="407">
        <v>7</v>
      </c>
      <c r="G10" s="407">
        <v>8</v>
      </c>
      <c r="H10" s="28">
        <v>10</v>
      </c>
      <c r="I10" s="415">
        <v>11</v>
      </c>
    </row>
    <row r="11" ht="28" customHeight="1" spans="2:9">
      <c r="B11" s="406" t="s">
        <v>49</v>
      </c>
      <c r="C11" s="28">
        <v>200</v>
      </c>
      <c r="D11" s="28">
        <v>5</v>
      </c>
      <c r="E11" s="28">
        <v>6</v>
      </c>
      <c r="F11" s="407">
        <v>10</v>
      </c>
      <c r="G11" s="407">
        <v>11</v>
      </c>
      <c r="H11" s="28">
        <v>14</v>
      </c>
      <c r="I11" s="415">
        <v>15</v>
      </c>
    </row>
    <row r="12" ht="28" customHeight="1" spans="2:9">
      <c r="B12" s="408" t="s">
        <v>50</v>
      </c>
      <c r="C12" s="409">
        <v>315</v>
      </c>
      <c r="D12" s="409">
        <v>7</v>
      </c>
      <c r="E12" s="409">
        <v>8</v>
      </c>
      <c r="F12" s="410">
        <v>14</v>
      </c>
      <c r="G12" s="410">
        <v>15</v>
      </c>
      <c r="H12" s="409">
        <v>21</v>
      </c>
      <c r="I12" s="416">
        <v>22</v>
      </c>
    </row>
    <row r="14" spans="2:4">
      <c r="B14" s="411" t="s">
        <v>51</v>
      </c>
      <c r="C14" s="411"/>
      <c r="D14" s="4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zoomScale="125" zoomScaleNormal="125" workbookViewId="0">
      <selection activeCell="A9" sqref="A9:K9"/>
    </sheetView>
  </sheetViews>
  <sheetFormatPr defaultColWidth="10.3333333333333" defaultRowHeight="16.5" customHeight="1"/>
  <cols>
    <col min="1" max="1" width="13.4" style="200" customWidth="1"/>
    <col min="2" max="5" width="10.3333333333333" style="200"/>
    <col min="6" max="7" width="14.2" style="200" customWidth="1"/>
    <col min="8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.15" spans="1:11">
      <c r="A1" s="323" t="s">
        <v>52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ht="16.35" spans="1:11">
      <c r="A2" s="202" t="s">
        <v>53</v>
      </c>
      <c r="B2" s="181" t="s">
        <v>54</v>
      </c>
      <c r="C2" s="181"/>
      <c r="D2" s="203" t="s">
        <v>55</v>
      </c>
      <c r="E2" s="203"/>
      <c r="F2" s="181" t="s">
        <v>56</v>
      </c>
      <c r="G2" s="181"/>
      <c r="H2" s="204" t="s">
        <v>57</v>
      </c>
      <c r="I2" s="279" t="s">
        <v>56</v>
      </c>
      <c r="J2" s="279"/>
      <c r="K2" s="280"/>
    </row>
    <row r="3" ht="15.6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36" customHeight="1" spans="1:11">
      <c r="A4" s="211" t="s">
        <v>61</v>
      </c>
      <c r="B4" s="212" t="s">
        <v>62</v>
      </c>
      <c r="C4" s="213"/>
      <c r="D4" s="211" t="s">
        <v>63</v>
      </c>
      <c r="E4" s="214"/>
      <c r="F4" s="215" t="s">
        <v>64</v>
      </c>
      <c r="G4" s="216"/>
      <c r="H4" s="211" t="s">
        <v>65</v>
      </c>
      <c r="I4" s="214"/>
      <c r="J4" s="237" t="s">
        <v>66</v>
      </c>
      <c r="K4" s="281" t="s">
        <v>67</v>
      </c>
    </row>
    <row r="5" ht="16" customHeight="1" spans="1:11">
      <c r="A5" s="217" t="s">
        <v>68</v>
      </c>
      <c r="B5" s="212" t="s">
        <v>69</v>
      </c>
      <c r="C5" s="213"/>
      <c r="D5" s="211" t="s">
        <v>70</v>
      </c>
      <c r="E5" s="214"/>
      <c r="F5" s="324">
        <v>45810</v>
      </c>
      <c r="G5" s="325"/>
      <c r="H5" s="211" t="s">
        <v>71</v>
      </c>
      <c r="I5" s="214"/>
      <c r="J5" s="237" t="s">
        <v>66</v>
      </c>
      <c r="K5" s="281" t="s">
        <v>67</v>
      </c>
    </row>
    <row r="6" ht="16" customHeight="1" spans="1:11">
      <c r="A6" s="211" t="s">
        <v>72</v>
      </c>
      <c r="B6" s="212">
        <v>2</v>
      </c>
      <c r="C6" s="213">
        <v>6</v>
      </c>
      <c r="D6" s="217" t="s">
        <v>73</v>
      </c>
      <c r="E6" s="239"/>
      <c r="F6" s="324">
        <v>45838</v>
      </c>
      <c r="G6" s="325"/>
      <c r="H6" s="211" t="s">
        <v>74</v>
      </c>
      <c r="I6" s="214"/>
      <c r="J6" s="237" t="s">
        <v>66</v>
      </c>
      <c r="K6" s="281" t="s">
        <v>67</v>
      </c>
    </row>
    <row r="7" ht="16" customHeight="1" spans="1:11">
      <c r="A7" s="211" t="s">
        <v>75</v>
      </c>
      <c r="B7" s="220" t="s">
        <v>76</v>
      </c>
      <c r="C7" s="221"/>
      <c r="D7" s="217" t="s">
        <v>77</v>
      </c>
      <c r="E7" s="238"/>
      <c r="F7" s="324">
        <v>45848</v>
      </c>
      <c r="G7" s="325"/>
      <c r="H7" s="211" t="s">
        <v>78</v>
      </c>
      <c r="I7" s="214"/>
      <c r="J7" s="237" t="s">
        <v>66</v>
      </c>
      <c r="K7" s="281" t="s">
        <v>67</v>
      </c>
    </row>
    <row r="8" ht="16" customHeight="1" spans="1:11">
      <c r="A8" s="223" t="s">
        <v>79</v>
      </c>
      <c r="B8" s="224" t="s">
        <v>80</v>
      </c>
      <c r="C8" s="225"/>
      <c r="D8" s="226" t="s">
        <v>81</v>
      </c>
      <c r="E8" s="227"/>
      <c r="F8" s="228">
        <v>45906</v>
      </c>
      <c r="G8" s="229"/>
      <c r="H8" s="226" t="s">
        <v>82</v>
      </c>
      <c r="I8" s="227"/>
      <c r="J8" s="245" t="s">
        <v>66</v>
      </c>
      <c r="K8" s="290" t="s">
        <v>67</v>
      </c>
    </row>
    <row r="9" ht="16.35" spans="1:11">
      <c r="A9" s="326" t="s">
        <v>83</v>
      </c>
      <c r="B9" s="327"/>
      <c r="C9" s="327"/>
      <c r="D9" s="327"/>
      <c r="E9" s="327"/>
      <c r="F9" s="327"/>
      <c r="G9" s="327"/>
      <c r="H9" s="327"/>
      <c r="I9" s="327"/>
      <c r="J9" s="327"/>
      <c r="K9" s="378"/>
    </row>
    <row r="10" ht="16.35" spans="1:11">
      <c r="A10" s="328" t="s">
        <v>84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79"/>
    </row>
    <row r="11" ht="15.6" spans="1:11">
      <c r="A11" s="330" t="s">
        <v>85</v>
      </c>
      <c r="B11" s="331" t="s">
        <v>86</v>
      </c>
      <c r="C11" s="332" t="s">
        <v>87</v>
      </c>
      <c r="D11" s="333"/>
      <c r="E11" s="334" t="s">
        <v>88</v>
      </c>
      <c r="F11" s="331" t="s">
        <v>86</v>
      </c>
      <c r="G11" s="332" t="s">
        <v>87</v>
      </c>
      <c r="H11" s="332" t="s">
        <v>89</v>
      </c>
      <c r="I11" s="334" t="s">
        <v>90</v>
      </c>
      <c r="J11" s="331" t="s">
        <v>86</v>
      </c>
      <c r="K11" s="380" t="s">
        <v>87</v>
      </c>
    </row>
    <row r="12" ht="15.6" spans="1:11">
      <c r="A12" s="217" t="s">
        <v>91</v>
      </c>
      <c r="B12" s="236" t="s">
        <v>86</v>
      </c>
      <c r="C12" s="237" t="s">
        <v>87</v>
      </c>
      <c r="D12" s="238"/>
      <c r="E12" s="239" t="s">
        <v>92</v>
      </c>
      <c r="F12" s="236" t="s">
        <v>86</v>
      </c>
      <c r="G12" s="237" t="s">
        <v>87</v>
      </c>
      <c r="H12" s="237" t="s">
        <v>89</v>
      </c>
      <c r="I12" s="239" t="s">
        <v>93</v>
      </c>
      <c r="J12" s="236" t="s">
        <v>86</v>
      </c>
      <c r="K12" s="281" t="s">
        <v>87</v>
      </c>
    </row>
    <row r="13" ht="15.6" spans="1:11">
      <c r="A13" s="217" t="s">
        <v>94</v>
      </c>
      <c r="B13" s="236" t="s">
        <v>86</v>
      </c>
      <c r="C13" s="237" t="s">
        <v>87</v>
      </c>
      <c r="D13" s="238"/>
      <c r="E13" s="239" t="s">
        <v>95</v>
      </c>
      <c r="F13" s="237" t="s">
        <v>96</v>
      </c>
      <c r="G13" s="237" t="s">
        <v>97</v>
      </c>
      <c r="H13" s="237" t="s">
        <v>89</v>
      </c>
      <c r="I13" s="239" t="s">
        <v>98</v>
      </c>
      <c r="J13" s="236" t="s">
        <v>86</v>
      </c>
      <c r="K13" s="281" t="s">
        <v>87</v>
      </c>
    </row>
    <row r="14" ht="16.35" spans="1:11">
      <c r="A14" s="226" t="s">
        <v>99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83"/>
    </row>
    <row r="15" ht="16.35" spans="1:11">
      <c r="A15" s="328" t="s">
        <v>100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79"/>
    </row>
    <row r="16" ht="15.6" spans="1:11">
      <c r="A16" s="335" t="s">
        <v>101</v>
      </c>
      <c r="B16" s="332" t="s">
        <v>96</v>
      </c>
      <c r="C16" s="332" t="s">
        <v>97</v>
      </c>
      <c r="D16" s="336"/>
      <c r="E16" s="337" t="s">
        <v>102</v>
      </c>
      <c r="F16" s="332" t="s">
        <v>96</v>
      </c>
      <c r="G16" s="332" t="s">
        <v>97</v>
      </c>
      <c r="H16" s="338"/>
      <c r="I16" s="337" t="s">
        <v>103</v>
      </c>
      <c r="J16" s="332" t="s">
        <v>96</v>
      </c>
      <c r="K16" s="380" t="s">
        <v>97</v>
      </c>
    </row>
    <row r="17" customHeight="1" spans="1:22">
      <c r="A17" s="219" t="s">
        <v>104</v>
      </c>
      <c r="B17" s="237" t="s">
        <v>96</v>
      </c>
      <c r="C17" s="237" t="s">
        <v>97</v>
      </c>
      <c r="D17" s="212"/>
      <c r="E17" s="257" t="s">
        <v>105</v>
      </c>
      <c r="F17" s="237" t="s">
        <v>96</v>
      </c>
      <c r="G17" s="237" t="s">
        <v>97</v>
      </c>
      <c r="H17" s="339"/>
      <c r="I17" s="257" t="s">
        <v>106</v>
      </c>
      <c r="J17" s="237" t="s">
        <v>96</v>
      </c>
      <c r="K17" s="281" t="s">
        <v>97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0" t="s">
        <v>107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82"/>
    </row>
    <row r="19" s="322" customFormat="1" ht="18" customHeight="1" spans="1:11">
      <c r="A19" s="328" t="s">
        <v>108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79"/>
    </row>
    <row r="20" customHeight="1" spans="1:11">
      <c r="A20" s="342" t="s">
        <v>109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83"/>
    </row>
    <row r="21" ht="21.75" customHeight="1" spans="1:11">
      <c r="A21" s="344" t="s">
        <v>110</v>
      </c>
      <c r="B21" s="345" t="s">
        <v>111</v>
      </c>
      <c r="C21" s="345" t="s">
        <v>112</v>
      </c>
      <c r="D21" s="346" t="s">
        <v>113</v>
      </c>
      <c r="E21" s="347" t="s">
        <v>114</v>
      </c>
      <c r="F21" s="346" t="s">
        <v>115</v>
      </c>
      <c r="G21" s="348" t="s">
        <v>116</v>
      </c>
      <c r="H21" s="257"/>
      <c r="I21" s="257"/>
      <c r="J21" s="257"/>
      <c r="K21" s="293" t="s">
        <v>117</v>
      </c>
    </row>
    <row r="22" customHeight="1" spans="1:11">
      <c r="A22" s="349" t="s">
        <v>118</v>
      </c>
      <c r="B22" s="218">
        <v>1</v>
      </c>
      <c r="C22" s="218">
        <v>1</v>
      </c>
      <c r="D22" s="218">
        <v>1</v>
      </c>
      <c r="E22" s="218">
        <v>1</v>
      </c>
      <c r="F22" s="218">
        <v>1</v>
      </c>
      <c r="G22" s="218">
        <v>1</v>
      </c>
      <c r="H22" s="218"/>
      <c r="I22" s="218"/>
      <c r="J22" s="218"/>
      <c r="K22" s="384"/>
    </row>
    <row r="23" customHeight="1" spans="1:11">
      <c r="A23" s="350" t="s">
        <v>119</v>
      </c>
      <c r="B23" s="351">
        <v>1</v>
      </c>
      <c r="C23" s="351">
        <v>1</v>
      </c>
      <c r="D23" s="351">
        <v>1</v>
      </c>
      <c r="E23" s="351">
        <v>1</v>
      </c>
      <c r="F23" s="351">
        <v>1</v>
      </c>
      <c r="G23" s="351">
        <v>1</v>
      </c>
      <c r="H23" s="218"/>
      <c r="I23" s="218"/>
      <c r="J23" s="218"/>
      <c r="K23" s="384"/>
    </row>
    <row r="24" customHeight="1" spans="1:11">
      <c r="A24" s="352"/>
      <c r="B24" s="353"/>
      <c r="C24" s="353"/>
      <c r="D24" s="353"/>
      <c r="E24" s="353"/>
      <c r="F24" s="353"/>
      <c r="G24" s="353"/>
      <c r="H24" s="218"/>
      <c r="I24" s="218"/>
      <c r="J24" s="218"/>
      <c r="K24" s="385"/>
    </row>
    <row r="25" customHeight="1" spans="1:11">
      <c r="A25" s="352"/>
      <c r="B25" s="353"/>
      <c r="C25" s="353"/>
      <c r="D25" s="353"/>
      <c r="E25" s="353"/>
      <c r="F25" s="353"/>
      <c r="G25" s="353"/>
      <c r="H25" s="218"/>
      <c r="I25" s="218"/>
      <c r="J25" s="218"/>
      <c r="K25" s="385"/>
    </row>
    <row r="26" customHeight="1" spans="1:11">
      <c r="A26" s="354"/>
      <c r="B26" s="218"/>
      <c r="C26" s="218"/>
      <c r="D26" s="218"/>
      <c r="E26" s="218"/>
      <c r="F26" s="218"/>
      <c r="G26" s="218"/>
      <c r="H26" s="218"/>
      <c r="I26" s="218"/>
      <c r="J26" s="218"/>
      <c r="K26" s="386"/>
    </row>
    <row r="27" customHeight="1" spans="1:11">
      <c r="A27" s="222"/>
      <c r="B27" s="218"/>
      <c r="C27" s="218"/>
      <c r="D27" s="218"/>
      <c r="E27" s="218"/>
      <c r="F27" s="218"/>
      <c r="G27" s="218"/>
      <c r="H27" s="218"/>
      <c r="I27" s="218"/>
      <c r="J27" s="218"/>
      <c r="K27" s="386"/>
    </row>
    <row r="28" customHeight="1" spans="1:11">
      <c r="A28" s="222"/>
      <c r="B28" s="218"/>
      <c r="C28" s="218"/>
      <c r="D28" s="218"/>
      <c r="E28" s="218"/>
      <c r="F28" s="218"/>
      <c r="G28" s="218"/>
      <c r="H28" s="218"/>
      <c r="I28" s="218"/>
      <c r="J28" s="218"/>
      <c r="K28" s="386"/>
    </row>
    <row r="29" ht="18" customHeight="1" spans="1:11">
      <c r="A29" s="355" t="s">
        <v>120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87"/>
    </row>
    <row r="30" ht="18.75" customHeight="1" spans="1:11">
      <c r="A30" s="357" t="s">
        <v>121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88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89"/>
    </row>
    <row r="32" ht="18" customHeight="1" spans="1:11">
      <c r="A32" s="355" t="s">
        <v>122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87"/>
    </row>
    <row r="33" ht="15.6" spans="1:11">
      <c r="A33" s="361" t="s">
        <v>123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0"/>
    </row>
    <row r="34" ht="16.35" spans="1:11">
      <c r="A34" s="81" t="s">
        <v>124</v>
      </c>
      <c r="B34" s="83"/>
      <c r="C34" s="237" t="s">
        <v>66</v>
      </c>
      <c r="D34" s="237" t="s">
        <v>67</v>
      </c>
      <c r="E34" s="363" t="s">
        <v>125</v>
      </c>
      <c r="F34" s="364"/>
      <c r="G34" s="364"/>
      <c r="H34" s="364"/>
      <c r="I34" s="364"/>
      <c r="J34" s="364"/>
      <c r="K34" s="391"/>
    </row>
    <row r="35" ht="16.35" spans="1:11">
      <c r="A35" s="365" t="s">
        <v>126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5.6" spans="1:11">
      <c r="A36" s="366" t="s">
        <v>127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92"/>
    </row>
    <row r="37" ht="15.6" spans="1:11">
      <c r="A37" s="366" t="s">
        <v>128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92"/>
    </row>
    <row r="38" ht="15.6" spans="1:11">
      <c r="A38" s="366" t="s">
        <v>129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92"/>
    </row>
    <row r="39" ht="15.6" spans="1:11">
      <c r="A39" s="366" t="s">
        <v>130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92"/>
    </row>
    <row r="40" ht="15.6" spans="1:11">
      <c r="A40" s="366" t="s">
        <v>131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92"/>
    </row>
    <row r="41" ht="15.6" spans="1:11">
      <c r="A41" s="366" t="s">
        <v>132</v>
      </c>
      <c r="B41" s="367"/>
      <c r="C41" s="367"/>
      <c r="D41" s="367"/>
      <c r="E41" s="367"/>
      <c r="F41" s="367"/>
      <c r="G41" s="367"/>
      <c r="H41" s="367"/>
      <c r="I41" s="367"/>
      <c r="J41" s="367"/>
      <c r="K41" s="392"/>
    </row>
    <row r="42" ht="15.6" spans="1:11">
      <c r="A42" s="366" t="s">
        <v>133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92"/>
    </row>
    <row r="43" ht="15.6" spans="1:11">
      <c r="A43" s="366" t="s">
        <v>134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92"/>
    </row>
    <row r="44" ht="15.6" spans="1:11">
      <c r="A44" s="366" t="s">
        <v>135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92"/>
    </row>
    <row r="45" ht="15.6" spans="1:11">
      <c r="A45" s="264"/>
      <c r="B45" s="265"/>
      <c r="C45" s="265"/>
      <c r="D45" s="265"/>
      <c r="E45" s="265"/>
      <c r="F45" s="265"/>
      <c r="G45" s="265"/>
      <c r="H45" s="265"/>
      <c r="I45" s="265"/>
      <c r="J45" s="265"/>
      <c r="K45" s="296"/>
    </row>
    <row r="46" ht="16.35" spans="1:11">
      <c r="A46" s="259" t="s">
        <v>136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94"/>
    </row>
    <row r="47" ht="16.35" spans="1:11">
      <c r="A47" s="328" t="s">
        <v>137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79"/>
    </row>
    <row r="48" ht="15.6" spans="1:11">
      <c r="A48" s="335" t="s">
        <v>138</v>
      </c>
      <c r="B48" s="332" t="s">
        <v>96</v>
      </c>
      <c r="C48" s="332" t="s">
        <v>97</v>
      </c>
      <c r="D48" s="332" t="s">
        <v>89</v>
      </c>
      <c r="E48" s="337" t="s">
        <v>139</v>
      </c>
      <c r="F48" s="332" t="s">
        <v>96</v>
      </c>
      <c r="G48" s="332" t="s">
        <v>97</v>
      </c>
      <c r="H48" s="332" t="s">
        <v>89</v>
      </c>
      <c r="I48" s="337" t="s">
        <v>140</v>
      </c>
      <c r="J48" s="332" t="s">
        <v>96</v>
      </c>
      <c r="K48" s="380" t="s">
        <v>97</v>
      </c>
    </row>
    <row r="49" ht="15.6" spans="1:11">
      <c r="A49" s="219" t="s">
        <v>88</v>
      </c>
      <c r="B49" s="237" t="s">
        <v>96</v>
      </c>
      <c r="C49" s="237" t="s">
        <v>97</v>
      </c>
      <c r="D49" s="237" t="s">
        <v>89</v>
      </c>
      <c r="E49" s="257" t="s">
        <v>95</v>
      </c>
      <c r="F49" s="237" t="s">
        <v>96</v>
      </c>
      <c r="G49" s="237" t="s">
        <v>97</v>
      </c>
      <c r="H49" s="237" t="s">
        <v>89</v>
      </c>
      <c r="I49" s="257" t="s">
        <v>106</v>
      </c>
      <c r="J49" s="237" t="s">
        <v>96</v>
      </c>
      <c r="K49" s="281" t="s">
        <v>97</v>
      </c>
    </row>
    <row r="50" ht="16.35" spans="1:11">
      <c r="A50" s="226" t="s">
        <v>141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83"/>
    </row>
    <row r="51" ht="16.35" spans="1:11">
      <c r="A51" s="365" t="s">
        <v>142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6.35" spans="1:11">
      <c r="A52" s="366" t="s">
        <v>143</v>
      </c>
      <c r="B52" s="367"/>
      <c r="C52" s="367"/>
      <c r="D52" s="367"/>
      <c r="E52" s="367"/>
      <c r="F52" s="367"/>
      <c r="G52" s="367"/>
      <c r="H52" s="367"/>
      <c r="I52" s="367"/>
      <c r="J52" s="367"/>
      <c r="K52" s="392"/>
    </row>
    <row r="53" ht="16.35" spans="1:11">
      <c r="A53" s="368" t="s">
        <v>144</v>
      </c>
      <c r="B53" s="269" t="s">
        <v>145</v>
      </c>
      <c r="C53" s="269"/>
      <c r="D53" s="369" t="s">
        <v>146</v>
      </c>
      <c r="E53" s="370" t="s">
        <v>147</v>
      </c>
      <c r="F53" s="371" t="s">
        <v>148</v>
      </c>
      <c r="G53" s="372">
        <v>45817</v>
      </c>
      <c r="H53" s="373" t="s">
        <v>149</v>
      </c>
      <c r="I53" s="393"/>
      <c r="J53" s="73"/>
      <c r="K53" s="394"/>
    </row>
    <row r="54" ht="16.35" spans="1:11">
      <c r="A54" s="365" t="s">
        <v>150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ht="16.35" spans="1:11">
      <c r="A55" s="374"/>
      <c r="B55" s="375"/>
      <c r="C55" s="375"/>
      <c r="D55" s="375"/>
      <c r="E55" s="375"/>
      <c r="F55" s="375"/>
      <c r="G55" s="375"/>
      <c r="H55" s="375"/>
      <c r="I55" s="375"/>
      <c r="J55" s="375"/>
      <c r="K55" s="395"/>
    </row>
    <row r="56" ht="16.35" spans="1:11">
      <c r="A56" s="368" t="s">
        <v>144</v>
      </c>
      <c r="B56" s="376"/>
      <c r="C56" s="376"/>
      <c r="D56" s="369" t="s">
        <v>146</v>
      </c>
      <c r="E56" s="377"/>
      <c r="F56" s="371" t="s">
        <v>151</v>
      </c>
      <c r="G56" s="372"/>
      <c r="H56" s="373" t="s">
        <v>149</v>
      </c>
      <c r="I56" s="393"/>
      <c r="J56" s="183"/>
      <c r="K56" s="39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31"/>
  <sheetViews>
    <sheetView workbookViewId="0">
      <selection activeCell="E26" sqref="E26"/>
    </sheetView>
  </sheetViews>
  <sheetFormatPr defaultColWidth="9" defaultRowHeight="26" customHeight="1"/>
  <cols>
    <col min="1" max="1" width="17.1666666666667" style="153" customWidth="1"/>
    <col min="2" max="7" width="12" style="153" customWidth="1"/>
    <col min="8" max="8" width="1.33333333333333" style="153" customWidth="1"/>
    <col min="9" max="9" width="16.5" style="305" customWidth="1"/>
    <col min="10" max="10" width="17" style="305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19.5" customHeight="1" spans="1:14">
      <c r="A1" s="154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ht="19.5" customHeight="1" spans="1:14">
      <c r="A2" s="156" t="s">
        <v>61</v>
      </c>
      <c r="B2" s="157" t="str">
        <f>首期!B4</f>
        <v>TADDAN91059</v>
      </c>
      <c r="C2" s="157"/>
      <c r="D2" s="158" t="s">
        <v>68</v>
      </c>
      <c r="E2" s="157" t="str">
        <f>首期!B5</f>
        <v>男式羽绒服</v>
      </c>
      <c r="F2" s="157"/>
      <c r="G2" s="157"/>
      <c r="H2" s="306"/>
      <c r="I2" s="309" t="s">
        <v>57</v>
      </c>
      <c r="J2" s="157" t="str">
        <f>首期!I2</f>
        <v>青岛锦瑞麟服装有限公司</v>
      </c>
      <c r="K2" s="157"/>
      <c r="L2" s="157"/>
      <c r="M2" s="157"/>
      <c r="N2" s="157"/>
    </row>
    <row r="3" ht="19.5" customHeight="1" spans="1:14">
      <c r="A3" s="160" t="s">
        <v>153</v>
      </c>
      <c r="B3" s="161" t="s">
        <v>154</v>
      </c>
      <c r="C3" s="161"/>
      <c r="D3" s="161"/>
      <c r="E3" s="161"/>
      <c r="F3" s="161"/>
      <c r="G3" s="161"/>
      <c r="H3" s="306"/>
      <c r="I3" s="310" t="s">
        <v>155</v>
      </c>
      <c r="J3" s="310"/>
      <c r="K3" s="310"/>
      <c r="L3" s="310"/>
      <c r="M3" s="310"/>
      <c r="N3" s="310"/>
    </row>
    <row r="4" ht="19.5" customHeight="1" spans="1:14">
      <c r="A4" s="160"/>
      <c r="B4" s="162" t="s">
        <v>156</v>
      </c>
      <c r="C4" s="162" t="s">
        <v>157</v>
      </c>
      <c r="D4" s="163" t="s">
        <v>158</v>
      </c>
      <c r="E4" s="162" t="s">
        <v>159</v>
      </c>
      <c r="F4" s="162" t="s">
        <v>160</v>
      </c>
      <c r="G4" s="162" t="s">
        <v>161</v>
      </c>
      <c r="H4" s="306"/>
      <c r="I4" s="311" t="s">
        <v>162</v>
      </c>
      <c r="J4" s="311" t="s">
        <v>163</v>
      </c>
      <c r="K4" s="312"/>
      <c r="L4" s="313"/>
      <c r="M4" s="313"/>
      <c r="N4" s="313"/>
    </row>
    <row r="5" ht="19.5" customHeight="1" spans="1:14">
      <c r="A5" s="160"/>
      <c r="B5" s="162" t="s">
        <v>164</v>
      </c>
      <c r="C5" s="162" t="s">
        <v>165</v>
      </c>
      <c r="D5" s="163" t="s">
        <v>166</v>
      </c>
      <c r="E5" s="162" t="s">
        <v>167</v>
      </c>
      <c r="F5" s="162" t="s">
        <v>168</v>
      </c>
      <c r="G5" s="162" t="s">
        <v>169</v>
      </c>
      <c r="H5" s="306"/>
      <c r="I5" s="314" t="s">
        <v>113</v>
      </c>
      <c r="J5" s="315"/>
      <c r="K5" s="316"/>
      <c r="L5" s="317"/>
      <c r="M5" s="318"/>
      <c r="N5" s="318"/>
    </row>
    <row r="6" ht="19.5" customHeight="1" spans="1:14">
      <c r="A6" s="169" t="s">
        <v>170</v>
      </c>
      <c r="B6" s="165">
        <f>C6-1</f>
        <v>74</v>
      </c>
      <c r="C6" s="165">
        <f>D6-2</f>
        <v>75</v>
      </c>
      <c r="D6" s="163">
        <v>77</v>
      </c>
      <c r="E6" s="165">
        <f>D6+2</f>
        <v>79</v>
      </c>
      <c r="F6" s="165">
        <f>E6+2</f>
        <v>81</v>
      </c>
      <c r="G6" s="165">
        <f>F6+1</f>
        <v>82</v>
      </c>
      <c r="H6" s="306"/>
      <c r="I6" s="177" t="s">
        <v>171</v>
      </c>
      <c r="J6" s="319"/>
      <c r="K6" s="318"/>
      <c r="L6" s="318"/>
      <c r="M6" s="318"/>
      <c r="N6" s="318"/>
    </row>
    <row r="7" ht="19.5" customHeight="1" spans="1:14">
      <c r="A7" s="169" t="s">
        <v>172</v>
      </c>
      <c r="B7" s="165">
        <f>C7-1</f>
        <v>76</v>
      </c>
      <c r="C7" s="165">
        <f>D7-2</f>
        <v>77</v>
      </c>
      <c r="D7" s="163">
        <v>79</v>
      </c>
      <c r="E7" s="165">
        <f>D7+2</f>
        <v>81</v>
      </c>
      <c r="F7" s="165">
        <f>E7+2</f>
        <v>83</v>
      </c>
      <c r="G7" s="165">
        <f>F7+1</f>
        <v>84</v>
      </c>
      <c r="H7" s="306"/>
      <c r="I7" s="177" t="s">
        <v>173</v>
      </c>
      <c r="J7" s="319"/>
      <c r="K7" s="318"/>
      <c r="L7" s="318"/>
      <c r="M7" s="318"/>
      <c r="N7" s="318"/>
    </row>
    <row r="8" ht="19.5" customHeight="1" spans="1:14">
      <c r="A8" s="169" t="s">
        <v>174</v>
      </c>
      <c r="B8" s="165">
        <f t="shared" ref="B8:B10" si="0">C8-4</f>
        <v>122</v>
      </c>
      <c r="C8" s="165">
        <f t="shared" ref="C8:C10" si="1">D8-4</f>
        <v>126</v>
      </c>
      <c r="D8" s="163">
        <v>130</v>
      </c>
      <c r="E8" s="165">
        <f t="shared" ref="E8:E10" si="2">D8+4</f>
        <v>134</v>
      </c>
      <c r="F8" s="165">
        <f>E8+4</f>
        <v>138</v>
      </c>
      <c r="G8" s="165">
        <f t="shared" ref="G8:G10" si="3">F8+6</f>
        <v>144</v>
      </c>
      <c r="H8" s="306"/>
      <c r="I8" s="177" t="s">
        <v>171</v>
      </c>
      <c r="J8" s="319"/>
      <c r="K8" s="318"/>
      <c r="L8" s="318"/>
      <c r="M8" s="318"/>
      <c r="N8" s="318"/>
    </row>
    <row r="9" ht="19.5" customHeight="1" spans="1:14">
      <c r="A9" s="169" t="s">
        <v>175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306"/>
      <c r="I9" s="177" t="s">
        <v>171</v>
      </c>
      <c r="J9" s="319"/>
      <c r="K9" s="318"/>
      <c r="L9" s="318"/>
      <c r="M9" s="318"/>
      <c r="N9" s="318"/>
    </row>
    <row r="10" ht="19.5" customHeight="1" spans="1:14">
      <c r="A10" s="169" t="s">
        <v>176</v>
      </c>
      <c r="B10" s="165">
        <f t="shared" si="0"/>
        <v>114</v>
      </c>
      <c r="C10" s="165">
        <f t="shared" si="1"/>
        <v>118</v>
      </c>
      <c r="D10" s="163">
        <v>122</v>
      </c>
      <c r="E10" s="165">
        <f t="shared" si="2"/>
        <v>126</v>
      </c>
      <c r="F10" s="165">
        <f>E10+5</f>
        <v>131</v>
      </c>
      <c r="G10" s="165">
        <f t="shared" si="3"/>
        <v>137</v>
      </c>
      <c r="H10" s="306"/>
      <c r="I10" s="177" t="s">
        <v>173</v>
      </c>
      <c r="J10" s="319"/>
      <c r="K10" s="318"/>
      <c r="L10" s="318"/>
      <c r="M10" s="318"/>
      <c r="N10" s="318"/>
    </row>
    <row r="11" ht="19.5" customHeight="1" spans="1:14">
      <c r="A11" s="307" t="s">
        <v>177</v>
      </c>
      <c r="B11" s="165">
        <f>C11-1.2</f>
        <v>52.6</v>
      </c>
      <c r="C11" s="165">
        <f>D11-1.2</f>
        <v>53.8</v>
      </c>
      <c r="D11" s="163">
        <v>55</v>
      </c>
      <c r="E11" s="165">
        <f>D11+1.2</f>
        <v>56.2</v>
      </c>
      <c r="F11" s="165">
        <f>E11+1.2</f>
        <v>57.4</v>
      </c>
      <c r="G11" s="165">
        <f>F11+1.4</f>
        <v>58.8</v>
      </c>
      <c r="H11" s="306"/>
      <c r="I11" s="177" t="s">
        <v>171</v>
      </c>
      <c r="J11" s="319"/>
      <c r="K11" s="318"/>
      <c r="L11" s="318"/>
      <c r="M11" s="318"/>
      <c r="N11" s="318"/>
    </row>
    <row r="12" ht="19.5" customHeight="1" spans="1:14">
      <c r="A12" s="307" t="s">
        <v>178</v>
      </c>
      <c r="B12" s="165">
        <f>C12-0.6</f>
        <v>61.2</v>
      </c>
      <c r="C12" s="165">
        <f>D12-1.2</f>
        <v>61.8</v>
      </c>
      <c r="D12" s="163">
        <v>63</v>
      </c>
      <c r="E12" s="165">
        <f>D12+1.2</f>
        <v>64.2</v>
      </c>
      <c r="F12" s="165">
        <f>E12+1.2</f>
        <v>65.4</v>
      </c>
      <c r="G12" s="165">
        <f>F12+0.6</f>
        <v>66</v>
      </c>
      <c r="H12" s="306"/>
      <c r="I12" s="177" t="s">
        <v>173</v>
      </c>
      <c r="J12" s="319"/>
      <c r="K12" s="318"/>
      <c r="L12" s="318"/>
      <c r="M12" s="318"/>
      <c r="N12" s="318"/>
    </row>
    <row r="13" ht="19.5" customHeight="1" spans="1:14">
      <c r="A13" s="169" t="s">
        <v>179</v>
      </c>
      <c r="B13" s="165">
        <f>C13-0.8</f>
        <v>28.4</v>
      </c>
      <c r="C13" s="165">
        <f>D13-0.8</f>
        <v>29.2</v>
      </c>
      <c r="D13" s="163">
        <v>30</v>
      </c>
      <c r="E13" s="165">
        <f>D13+0.8</f>
        <v>30.8</v>
      </c>
      <c r="F13" s="165">
        <f>E13+0.8</f>
        <v>31.6</v>
      </c>
      <c r="G13" s="165">
        <f>F13+1.3</f>
        <v>32.9</v>
      </c>
      <c r="H13" s="306"/>
      <c r="I13" s="177" t="s">
        <v>171</v>
      </c>
      <c r="J13" s="319"/>
      <c r="K13" s="318"/>
      <c r="L13" s="318"/>
      <c r="M13" s="318"/>
      <c r="N13" s="318"/>
    </row>
    <row r="14" ht="19.5" customHeight="1" spans="1:14">
      <c r="A14" s="169" t="s">
        <v>180</v>
      </c>
      <c r="B14" s="165">
        <f>C14-0.7</f>
        <v>22.6</v>
      </c>
      <c r="C14" s="165">
        <f>D14-0.7</f>
        <v>23.3</v>
      </c>
      <c r="D14" s="163">
        <v>24</v>
      </c>
      <c r="E14" s="165">
        <f>D14+0.7</f>
        <v>24.7</v>
      </c>
      <c r="F14" s="165">
        <f>E14+0.7</f>
        <v>25.4</v>
      </c>
      <c r="G14" s="165">
        <f>F14+1</f>
        <v>26.4</v>
      </c>
      <c r="H14" s="306"/>
      <c r="I14" s="177" t="s">
        <v>173</v>
      </c>
      <c r="J14" s="319"/>
      <c r="K14" s="318"/>
      <c r="L14" s="318"/>
      <c r="M14" s="318"/>
      <c r="N14" s="318"/>
    </row>
    <row r="15" ht="19.5" customHeight="1" spans="1:14">
      <c r="A15" s="169" t="s">
        <v>181</v>
      </c>
      <c r="B15" s="165">
        <f>C15-0.5</f>
        <v>16</v>
      </c>
      <c r="C15" s="165">
        <f>D15-0.5</f>
        <v>16.5</v>
      </c>
      <c r="D15" s="163">
        <v>17</v>
      </c>
      <c r="E15" s="165">
        <f>D15+0.5</f>
        <v>17.5</v>
      </c>
      <c r="F15" s="165">
        <f>E15+0.5</f>
        <v>18</v>
      </c>
      <c r="G15" s="165">
        <f>F15+0.7</f>
        <v>18.7</v>
      </c>
      <c r="H15" s="306"/>
      <c r="I15" s="177" t="s">
        <v>173</v>
      </c>
      <c r="J15" s="319"/>
      <c r="K15" s="318"/>
      <c r="L15" s="318"/>
      <c r="M15" s="318"/>
      <c r="N15" s="318"/>
    </row>
    <row r="16" ht="19.5" hidden="1" customHeight="1" spans="1:14">
      <c r="A16" s="169" t="s">
        <v>182</v>
      </c>
      <c r="B16" s="165">
        <f>C16-0.5</f>
        <v>10</v>
      </c>
      <c r="C16" s="165">
        <f>D16-0.5</f>
        <v>10.5</v>
      </c>
      <c r="D16" s="163">
        <v>11</v>
      </c>
      <c r="E16" s="165">
        <f>D16+0.5</f>
        <v>11.5</v>
      </c>
      <c r="F16" s="165">
        <f>E16+0.5</f>
        <v>12</v>
      </c>
      <c r="G16" s="165">
        <f>F16+0.7</f>
        <v>12.7</v>
      </c>
      <c r="H16" s="306"/>
      <c r="I16" s="177"/>
      <c r="J16" s="319"/>
      <c r="K16" s="318"/>
      <c r="L16" s="318"/>
      <c r="M16" s="318"/>
      <c r="N16" s="318"/>
    </row>
    <row r="17" ht="19.5" hidden="1" customHeight="1" spans="1:14">
      <c r="A17" s="169" t="s">
        <v>183</v>
      </c>
      <c r="B17" s="165">
        <f>C17-1</f>
        <v>62</v>
      </c>
      <c r="C17" s="165">
        <f>D17-1</f>
        <v>63</v>
      </c>
      <c r="D17" s="163">
        <v>64</v>
      </c>
      <c r="E17" s="165">
        <f>D17+1</f>
        <v>65</v>
      </c>
      <c r="F17" s="165">
        <f>E17+1</f>
        <v>66</v>
      </c>
      <c r="G17" s="165">
        <f>F17+1.5</f>
        <v>67.5</v>
      </c>
      <c r="H17" s="306"/>
      <c r="I17" s="177"/>
      <c r="J17" s="319"/>
      <c r="K17" s="318"/>
      <c r="L17" s="318"/>
      <c r="M17" s="318"/>
      <c r="N17" s="318"/>
    </row>
    <row r="18" ht="19.5" customHeight="1" spans="1:14">
      <c r="A18" s="169" t="s">
        <v>184</v>
      </c>
      <c r="B18" s="165">
        <f>C18-1</f>
        <v>60</v>
      </c>
      <c r="C18" s="165">
        <f>D18-1</f>
        <v>61</v>
      </c>
      <c r="D18" s="163">
        <v>62</v>
      </c>
      <c r="E18" s="165">
        <f>D18+1</f>
        <v>63</v>
      </c>
      <c r="F18" s="165">
        <f>E18+1</f>
        <v>64</v>
      </c>
      <c r="G18" s="165">
        <f>F18+1.5</f>
        <v>65.5</v>
      </c>
      <c r="H18" s="306"/>
      <c r="I18" s="177" t="s">
        <v>171</v>
      </c>
      <c r="J18" s="319"/>
      <c r="K18" s="318"/>
      <c r="L18" s="318"/>
      <c r="M18" s="318"/>
      <c r="N18" s="318"/>
    </row>
    <row r="19" ht="19.5" customHeight="1" spans="1:14">
      <c r="A19" s="169" t="s">
        <v>185</v>
      </c>
      <c r="B19" s="165">
        <f>D19</f>
        <v>16</v>
      </c>
      <c r="C19" s="165">
        <f>D19</f>
        <v>16</v>
      </c>
      <c r="D19" s="163">
        <v>16</v>
      </c>
      <c r="E19" s="165">
        <f t="shared" ref="E19:E28" si="4">D19</f>
        <v>16</v>
      </c>
      <c r="F19" s="165">
        <f>D19</f>
        <v>16</v>
      </c>
      <c r="G19" s="165">
        <f>D19</f>
        <v>16</v>
      </c>
      <c r="H19" s="306"/>
      <c r="I19" s="177" t="s">
        <v>173</v>
      </c>
      <c r="J19" s="319"/>
      <c r="K19" s="318"/>
      <c r="L19" s="318"/>
      <c r="M19" s="318"/>
      <c r="N19" s="318"/>
    </row>
    <row r="20" ht="19.5" customHeight="1" spans="1:14">
      <c r="A20" s="169" t="s">
        <v>186</v>
      </c>
      <c r="B20" s="165">
        <f>D20</f>
        <v>10.5</v>
      </c>
      <c r="C20" s="165">
        <f>D20</f>
        <v>10.5</v>
      </c>
      <c r="D20" s="163">
        <v>10.5</v>
      </c>
      <c r="E20" s="165">
        <f t="shared" si="4"/>
        <v>10.5</v>
      </c>
      <c r="F20" s="165">
        <f>D20</f>
        <v>10.5</v>
      </c>
      <c r="G20" s="165">
        <f>D20</f>
        <v>10.5</v>
      </c>
      <c r="H20" s="306"/>
      <c r="I20" s="177" t="s">
        <v>173</v>
      </c>
      <c r="J20" s="319"/>
      <c r="K20" s="318"/>
      <c r="L20" s="318"/>
      <c r="M20" s="318"/>
      <c r="N20" s="318"/>
    </row>
    <row r="21" ht="19.5" customHeight="1" spans="1:14">
      <c r="A21" s="169" t="s">
        <v>187</v>
      </c>
      <c r="B21" s="165">
        <f>C21-0.5</f>
        <v>43</v>
      </c>
      <c r="C21" s="165">
        <f>D21-0.5</f>
        <v>43.5</v>
      </c>
      <c r="D21" s="163">
        <v>44</v>
      </c>
      <c r="E21" s="165">
        <f t="shared" ref="E21:G21" si="5">D21+0.5</f>
        <v>44.5</v>
      </c>
      <c r="F21" s="165">
        <f t="shared" si="5"/>
        <v>45</v>
      </c>
      <c r="G21" s="165">
        <f t="shared" si="5"/>
        <v>45.5</v>
      </c>
      <c r="H21" s="306"/>
      <c r="I21" s="177" t="s">
        <v>173</v>
      </c>
      <c r="J21" s="319"/>
      <c r="K21" s="318"/>
      <c r="L21" s="318"/>
      <c r="M21" s="318"/>
      <c r="N21" s="318"/>
    </row>
    <row r="22" ht="19.5" customHeight="1" spans="1:14">
      <c r="A22" s="169" t="s">
        <v>188</v>
      </c>
      <c r="B22" s="165">
        <f>C22-0.5</f>
        <v>32</v>
      </c>
      <c r="C22" s="165">
        <f>D22-0.5</f>
        <v>32.5</v>
      </c>
      <c r="D22" s="163">
        <v>33</v>
      </c>
      <c r="E22" s="165">
        <f>D22+0.5</f>
        <v>33.5</v>
      </c>
      <c r="F22" s="165">
        <f>E22+0.5</f>
        <v>34</v>
      </c>
      <c r="G22" s="168">
        <f>F22+0.75</f>
        <v>34.75</v>
      </c>
      <c r="H22" s="306"/>
      <c r="I22" s="177" t="s">
        <v>173</v>
      </c>
      <c r="J22" s="319"/>
      <c r="K22" s="318"/>
      <c r="L22" s="318"/>
      <c r="M22" s="318"/>
      <c r="N22" s="318"/>
    </row>
    <row r="23" ht="19.5" customHeight="1" spans="1:14">
      <c r="A23" s="169" t="s">
        <v>189</v>
      </c>
      <c r="B23" s="165">
        <f t="shared" ref="B23:B26" si="6">D23-0.5</f>
        <v>32.5</v>
      </c>
      <c r="C23" s="165">
        <f t="shared" ref="C23:C26" si="7">B23</f>
        <v>32.5</v>
      </c>
      <c r="D23" s="163">
        <v>33</v>
      </c>
      <c r="E23" s="165">
        <f t="shared" si="4"/>
        <v>33</v>
      </c>
      <c r="F23" s="165">
        <f t="shared" ref="F23:F26" si="8">D23+1</f>
        <v>34</v>
      </c>
      <c r="G23" s="165">
        <f>F23</f>
        <v>34</v>
      </c>
      <c r="H23" s="306"/>
      <c r="I23" s="177" t="s">
        <v>173</v>
      </c>
      <c r="J23" s="319"/>
      <c r="K23" s="318"/>
      <c r="L23" s="318"/>
      <c r="M23" s="318"/>
      <c r="N23" s="318"/>
    </row>
    <row r="24" ht="19.5" customHeight="1" spans="1:14">
      <c r="A24" s="169" t="s">
        <v>190</v>
      </c>
      <c r="B24" s="165">
        <f t="shared" si="6"/>
        <v>23.5</v>
      </c>
      <c r="C24" s="165">
        <f t="shared" si="7"/>
        <v>23.5</v>
      </c>
      <c r="D24" s="163">
        <v>24</v>
      </c>
      <c r="E24" s="165">
        <f t="shared" si="4"/>
        <v>24</v>
      </c>
      <c r="F24" s="165">
        <f t="shared" si="8"/>
        <v>25</v>
      </c>
      <c r="G24" s="165">
        <f>F24</f>
        <v>25</v>
      </c>
      <c r="H24" s="306"/>
      <c r="I24" s="177" t="s">
        <v>173</v>
      </c>
      <c r="J24" s="319"/>
      <c r="K24" s="318"/>
      <c r="L24" s="318"/>
      <c r="M24" s="318"/>
      <c r="N24" s="318"/>
    </row>
    <row r="25" ht="19.5" customHeight="1" spans="1:14">
      <c r="A25" s="169" t="s">
        <v>191</v>
      </c>
      <c r="B25" s="165">
        <f>D25-1</f>
        <v>21</v>
      </c>
      <c r="C25" s="165">
        <f t="shared" si="7"/>
        <v>21</v>
      </c>
      <c r="D25" s="163">
        <v>22</v>
      </c>
      <c r="E25" s="165">
        <f t="shared" si="4"/>
        <v>22</v>
      </c>
      <c r="F25" s="165">
        <f>D25+1.5</f>
        <v>23.5</v>
      </c>
      <c r="G25" s="165">
        <f>F25</f>
        <v>23.5</v>
      </c>
      <c r="H25" s="306"/>
      <c r="I25" s="177" t="s">
        <v>173</v>
      </c>
      <c r="J25" s="319"/>
      <c r="K25" s="318"/>
      <c r="L25" s="318"/>
      <c r="M25" s="318"/>
      <c r="N25" s="318"/>
    </row>
    <row r="26" ht="19.5" customHeight="1" spans="1:14">
      <c r="A26" s="169" t="s">
        <v>192</v>
      </c>
      <c r="B26" s="165">
        <f t="shared" si="6"/>
        <v>14.5</v>
      </c>
      <c r="C26" s="165">
        <f t="shared" si="7"/>
        <v>14.5</v>
      </c>
      <c r="D26" s="163">
        <v>15</v>
      </c>
      <c r="E26" s="165">
        <f t="shared" si="4"/>
        <v>15</v>
      </c>
      <c r="F26" s="165">
        <f t="shared" si="8"/>
        <v>16</v>
      </c>
      <c r="G26" s="165">
        <f>F26</f>
        <v>16</v>
      </c>
      <c r="H26" s="306"/>
      <c r="I26" s="177" t="s">
        <v>171</v>
      </c>
      <c r="J26" s="319"/>
      <c r="K26" s="318"/>
      <c r="L26" s="318"/>
      <c r="M26" s="318"/>
      <c r="N26" s="318"/>
    </row>
    <row r="27" ht="19.5" customHeight="1" spans="1:14">
      <c r="A27" s="170" t="s">
        <v>193</v>
      </c>
      <c r="B27" s="308">
        <f>C27-11</f>
        <v>291</v>
      </c>
      <c r="C27" s="308">
        <f>D27-15</f>
        <v>302</v>
      </c>
      <c r="D27" s="163">
        <v>317</v>
      </c>
      <c r="E27" s="308">
        <f>D27+14</f>
        <v>331</v>
      </c>
      <c r="F27" s="308">
        <f>E27+17</f>
        <v>348</v>
      </c>
      <c r="G27" s="308">
        <f>F27+14</f>
        <v>362</v>
      </c>
      <c r="H27" s="306"/>
      <c r="I27" s="177"/>
      <c r="J27" s="319"/>
      <c r="K27" s="318"/>
      <c r="L27" s="318"/>
      <c r="M27" s="318"/>
      <c r="N27" s="318"/>
    </row>
    <row r="28" ht="19.5" customHeight="1" spans="1:14">
      <c r="A28" s="170" t="s">
        <v>194</v>
      </c>
      <c r="B28" s="171">
        <f t="shared" ref="B28:G28" si="9">B27-5</f>
        <v>286</v>
      </c>
      <c r="C28" s="171">
        <f t="shared" si="9"/>
        <v>297</v>
      </c>
      <c r="D28" s="163">
        <f t="shared" si="9"/>
        <v>312</v>
      </c>
      <c r="E28" s="171">
        <f t="shared" si="9"/>
        <v>326</v>
      </c>
      <c r="F28" s="171">
        <f t="shared" si="9"/>
        <v>343</v>
      </c>
      <c r="G28" s="171">
        <f t="shared" si="9"/>
        <v>357</v>
      </c>
      <c r="H28" s="306"/>
      <c r="I28" s="177"/>
      <c r="J28" s="319"/>
      <c r="K28" s="318"/>
      <c r="L28" s="318"/>
      <c r="M28" s="318"/>
      <c r="N28" s="318"/>
    </row>
    <row r="29" ht="15.6" spans="1:14">
      <c r="A29" s="172" t="s">
        <v>195</v>
      </c>
      <c r="D29" s="173"/>
      <c r="E29" s="173"/>
      <c r="F29" s="173"/>
      <c r="G29" s="173"/>
      <c r="H29" s="173"/>
      <c r="I29" s="320"/>
      <c r="J29" s="320"/>
      <c r="K29" s="173"/>
      <c r="L29" s="173"/>
      <c r="M29" s="173"/>
      <c r="N29" s="173"/>
    </row>
    <row r="30" ht="15.6" spans="1:14">
      <c r="A30" s="153" t="s">
        <v>196</v>
      </c>
      <c r="D30" s="173"/>
      <c r="E30" s="173"/>
      <c r="F30" s="173"/>
      <c r="G30" s="173"/>
      <c r="H30" s="173"/>
      <c r="I30" s="320"/>
      <c r="J30" s="320"/>
      <c r="K30" s="173"/>
      <c r="L30" s="173"/>
      <c r="M30" s="173"/>
      <c r="N30" s="173"/>
    </row>
    <row r="31" ht="15.6" spans="1:13">
      <c r="A31" s="173"/>
      <c r="B31" s="173"/>
      <c r="C31" s="173"/>
      <c r="D31" s="173"/>
      <c r="E31" s="173"/>
      <c r="F31" s="173"/>
      <c r="G31" s="173"/>
      <c r="H31" s="173"/>
      <c r="I31" s="321" t="s">
        <v>197</v>
      </c>
      <c r="J31" s="321"/>
      <c r="K31" s="172" t="s">
        <v>198</v>
      </c>
      <c r="L31" s="172"/>
      <c r="M31" s="172" t="s">
        <v>199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7"/>
  <sheetViews>
    <sheetView zoomScale="125" zoomScaleNormal="125" topLeftCell="A2" workbookViewId="0">
      <selection activeCell="E11" sqref="E11"/>
    </sheetView>
  </sheetViews>
  <sheetFormatPr defaultColWidth="10" defaultRowHeight="16.5" customHeight="1"/>
  <cols>
    <col min="1" max="1" width="11.7" style="200" customWidth="1"/>
    <col min="2" max="5" width="10" style="200"/>
    <col min="6" max="7" width="14.4" style="200" customWidth="1"/>
    <col min="8" max="16384" width="10" style="200"/>
  </cols>
  <sheetData>
    <row r="1" ht="22.5" customHeight="1" spans="1:11">
      <c r="A1" s="201" t="s">
        <v>200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81" t="s">
        <v>54</v>
      </c>
      <c r="C2" s="181"/>
      <c r="D2" s="203" t="s">
        <v>55</v>
      </c>
      <c r="E2" s="203"/>
      <c r="F2" s="181" t="str">
        <f>首期!F2</f>
        <v>青岛锦瑞麟服装有限公司</v>
      </c>
      <c r="G2" s="181"/>
      <c r="H2" s="204" t="s">
        <v>57</v>
      </c>
      <c r="I2" s="279" t="str">
        <f>首期!I2</f>
        <v>青岛锦瑞麟服装有限公司</v>
      </c>
      <c r="J2" s="279"/>
      <c r="K2" s="280"/>
    </row>
    <row r="3" customHeight="1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34" customHeight="1" spans="1:11">
      <c r="A4" s="211" t="s">
        <v>61</v>
      </c>
      <c r="B4" s="212" t="str">
        <f>首期!B4</f>
        <v>TADDAN91059</v>
      </c>
      <c r="C4" s="213"/>
      <c r="D4" s="211" t="s">
        <v>63</v>
      </c>
      <c r="E4" s="214"/>
      <c r="F4" s="215" t="str">
        <f>首期!F4</f>
        <v>2025/9/8-1034件（1000-TR01）          2025/9/8-4件（海外-迪拜）</v>
      </c>
      <c r="G4" s="216"/>
      <c r="H4" s="211" t="s">
        <v>201</v>
      </c>
      <c r="I4" s="214"/>
      <c r="J4" s="237" t="s">
        <v>66</v>
      </c>
      <c r="K4" s="281" t="s">
        <v>67</v>
      </c>
    </row>
    <row r="5" customHeight="1" spans="1:11">
      <c r="A5" s="217" t="s">
        <v>68</v>
      </c>
      <c r="B5" s="212" t="str">
        <f>首期!B5</f>
        <v>男式羽绒服</v>
      </c>
      <c r="C5" s="213"/>
      <c r="D5" s="211" t="s">
        <v>202</v>
      </c>
      <c r="E5" s="214"/>
      <c r="F5" s="218">
        <v>1</v>
      </c>
      <c r="G5" s="213"/>
      <c r="H5" s="211" t="s">
        <v>203</v>
      </c>
      <c r="I5" s="214"/>
      <c r="J5" s="237" t="s">
        <v>66</v>
      </c>
      <c r="K5" s="281" t="s">
        <v>67</v>
      </c>
    </row>
    <row r="6" customHeight="1" spans="1:11">
      <c r="A6" s="211" t="s">
        <v>72</v>
      </c>
      <c r="B6" s="212">
        <f>首期!B6</f>
        <v>2</v>
      </c>
      <c r="C6" s="213">
        <v>6</v>
      </c>
      <c r="D6" s="211" t="s">
        <v>204</v>
      </c>
      <c r="E6" s="214"/>
      <c r="F6" s="218">
        <v>0.5</v>
      </c>
      <c r="G6" s="213"/>
      <c r="H6" s="219" t="s">
        <v>205</v>
      </c>
      <c r="I6" s="257"/>
      <c r="J6" s="257"/>
      <c r="K6" s="282"/>
    </row>
    <row r="7" customHeight="1" spans="1:11">
      <c r="A7" s="211" t="s">
        <v>75</v>
      </c>
      <c r="B7" s="220" t="str">
        <f>首期!B7</f>
        <v>1038件</v>
      </c>
      <c r="C7" s="221"/>
      <c r="D7" s="211" t="s">
        <v>206</v>
      </c>
      <c r="E7" s="214"/>
      <c r="F7" s="218">
        <v>0.2</v>
      </c>
      <c r="G7" s="213"/>
      <c r="H7" s="222" t="s">
        <v>207</v>
      </c>
      <c r="I7" s="237"/>
      <c r="J7" s="237"/>
      <c r="K7" s="281"/>
    </row>
    <row r="8" customHeight="1" spans="1:11">
      <c r="A8" s="223" t="s">
        <v>79</v>
      </c>
      <c r="B8" s="224" t="str">
        <f>首期!B8</f>
        <v>CGDD25043000025</v>
      </c>
      <c r="C8" s="225"/>
      <c r="D8" s="226" t="s">
        <v>81</v>
      </c>
      <c r="E8" s="227"/>
      <c r="F8" s="228">
        <f>首期!F8</f>
        <v>45906</v>
      </c>
      <c r="G8" s="229"/>
      <c r="H8" s="226"/>
      <c r="I8" s="227"/>
      <c r="J8" s="227"/>
      <c r="K8" s="283"/>
    </row>
    <row r="9" customHeight="1" spans="1:11">
      <c r="A9" s="230" t="s">
        <v>208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85</v>
      </c>
      <c r="B10" s="232" t="s">
        <v>86</v>
      </c>
      <c r="C10" s="233" t="s">
        <v>87</v>
      </c>
      <c r="D10" s="234"/>
      <c r="E10" s="235" t="s">
        <v>90</v>
      </c>
      <c r="F10" s="232" t="s">
        <v>86</v>
      </c>
      <c r="G10" s="233" t="s">
        <v>87</v>
      </c>
      <c r="H10" s="232"/>
      <c r="I10" s="235" t="s">
        <v>88</v>
      </c>
      <c r="J10" s="232" t="s">
        <v>86</v>
      </c>
      <c r="K10" s="284" t="s">
        <v>87</v>
      </c>
    </row>
    <row r="11" customHeight="1" spans="1:11">
      <c r="A11" s="217" t="s">
        <v>91</v>
      </c>
      <c r="B11" s="236" t="s">
        <v>86</v>
      </c>
      <c r="C11" s="237" t="s">
        <v>87</v>
      </c>
      <c r="D11" s="238"/>
      <c r="E11" s="239" t="s">
        <v>93</v>
      </c>
      <c r="F11" s="236" t="s">
        <v>86</v>
      </c>
      <c r="G11" s="237" t="s">
        <v>87</v>
      </c>
      <c r="H11" s="236"/>
      <c r="I11" s="239" t="s">
        <v>98</v>
      </c>
      <c r="J11" s="236" t="s">
        <v>86</v>
      </c>
      <c r="K11" s="281" t="s">
        <v>87</v>
      </c>
    </row>
    <row r="12" customHeight="1" spans="1:11">
      <c r="A12" s="226" t="s">
        <v>209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83"/>
    </row>
    <row r="13" customHeight="1" spans="1:11">
      <c r="A13" s="240" t="s">
        <v>210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211</v>
      </c>
      <c r="B14" s="242"/>
      <c r="C14" s="242"/>
      <c r="D14" s="242"/>
      <c r="E14" s="242"/>
      <c r="F14" s="242"/>
      <c r="G14" s="242"/>
      <c r="H14" s="243"/>
      <c r="I14" s="285"/>
      <c r="J14" s="285"/>
      <c r="K14" s="286"/>
    </row>
    <row r="15" customHeight="1" spans="1:11">
      <c r="A15" s="241" t="s">
        <v>212</v>
      </c>
      <c r="B15" s="242"/>
      <c r="C15" s="242"/>
      <c r="D15" s="242"/>
      <c r="E15" s="242"/>
      <c r="F15" s="242"/>
      <c r="G15" s="242"/>
      <c r="H15" s="243"/>
      <c r="I15" s="287"/>
      <c r="J15" s="288"/>
      <c r="K15" s="289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90"/>
    </row>
    <row r="17" customHeight="1" spans="1:11">
      <c r="A17" s="240" t="s">
        <v>213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6" t="s">
        <v>214</v>
      </c>
      <c r="B18" s="247"/>
      <c r="C18" s="247"/>
      <c r="D18" s="247"/>
      <c r="E18" s="247"/>
      <c r="F18" s="247"/>
      <c r="G18" s="247"/>
      <c r="H18" s="247"/>
      <c r="I18" s="285"/>
      <c r="J18" s="285"/>
      <c r="K18" s="286"/>
    </row>
    <row r="19" customHeight="1" spans="1:11">
      <c r="A19" s="248" t="s">
        <v>215</v>
      </c>
      <c r="B19" s="249"/>
      <c r="C19" s="249"/>
      <c r="D19" s="250"/>
      <c r="E19" s="251"/>
      <c r="F19" s="249"/>
      <c r="G19" s="249"/>
      <c r="H19" s="250"/>
      <c r="I19" s="287"/>
      <c r="J19" s="288"/>
      <c r="K19" s="289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90"/>
    </row>
    <row r="21" customHeight="1" spans="1:11">
      <c r="A21" s="252" t="s">
        <v>122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68" t="s">
        <v>123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41"/>
    </row>
    <row r="23" customHeight="1" spans="1:11">
      <c r="A23" s="81" t="s">
        <v>124</v>
      </c>
      <c r="B23" s="83"/>
      <c r="C23" s="237" t="s">
        <v>66</v>
      </c>
      <c r="D23" s="237" t="s">
        <v>67</v>
      </c>
      <c r="E23" s="80"/>
      <c r="F23" s="80"/>
      <c r="G23" s="80"/>
      <c r="H23" s="80"/>
      <c r="I23" s="80"/>
      <c r="J23" s="80"/>
      <c r="K23" s="135"/>
    </row>
    <row r="24" customHeight="1" spans="1:11">
      <c r="A24" s="253" t="s">
        <v>216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1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2"/>
    </row>
    <row r="26" customHeight="1" spans="1:11">
      <c r="A26" s="230" t="s">
        <v>137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5" t="s">
        <v>138</v>
      </c>
      <c r="B27" s="233" t="s">
        <v>96</v>
      </c>
      <c r="C27" s="233" t="s">
        <v>97</v>
      </c>
      <c r="D27" s="233" t="s">
        <v>89</v>
      </c>
      <c r="E27" s="206" t="s">
        <v>139</v>
      </c>
      <c r="F27" s="233" t="s">
        <v>96</v>
      </c>
      <c r="G27" s="233" t="s">
        <v>97</v>
      </c>
      <c r="H27" s="233" t="s">
        <v>89</v>
      </c>
      <c r="I27" s="206" t="s">
        <v>140</v>
      </c>
      <c r="J27" s="233" t="s">
        <v>96</v>
      </c>
      <c r="K27" s="284" t="s">
        <v>97</v>
      </c>
    </row>
    <row r="28" customHeight="1" spans="1:11">
      <c r="A28" s="219" t="s">
        <v>88</v>
      </c>
      <c r="B28" s="237" t="s">
        <v>96</v>
      </c>
      <c r="C28" s="237" t="s">
        <v>97</v>
      </c>
      <c r="D28" s="237" t="s">
        <v>89</v>
      </c>
      <c r="E28" s="257" t="s">
        <v>95</v>
      </c>
      <c r="F28" s="237" t="s">
        <v>96</v>
      </c>
      <c r="G28" s="237" t="s">
        <v>97</v>
      </c>
      <c r="H28" s="237" t="s">
        <v>89</v>
      </c>
      <c r="I28" s="257" t="s">
        <v>106</v>
      </c>
      <c r="J28" s="237" t="s">
        <v>96</v>
      </c>
      <c r="K28" s="281" t="s">
        <v>97</v>
      </c>
    </row>
    <row r="29" customHeight="1" spans="1:11">
      <c r="A29" s="211" t="s">
        <v>217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3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4"/>
    </row>
    <row r="31" customHeight="1" spans="1:11">
      <c r="A31" s="261" t="s">
        <v>218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 t="s">
        <v>219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95"/>
    </row>
    <row r="33" ht="17.25" customHeight="1" spans="1:11">
      <c r="A33" s="264" t="s">
        <v>220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6"/>
    </row>
    <row r="34" ht="17.25" customHeight="1" spans="1:11">
      <c r="A34" s="264" t="s">
        <v>221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96"/>
    </row>
    <row r="35" ht="17.25" customHeight="1" spans="1:11">
      <c r="A35" s="264" t="s">
        <v>222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96"/>
    </row>
    <row r="36" ht="17.25" customHeight="1" spans="1:11">
      <c r="A36" s="264" t="s">
        <v>223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96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6"/>
    </row>
    <row r="38" ht="17.25" customHeight="1" spans="1:11">
      <c r="A38" s="259" t="s">
        <v>136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4"/>
    </row>
    <row r="39" customHeight="1" spans="1:11">
      <c r="A39" s="261" t="s">
        <v>224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61"/>
    </row>
    <row r="40" ht="18" customHeight="1" spans="1:11">
      <c r="A40" s="266" t="s">
        <v>209</v>
      </c>
      <c r="B40" s="267"/>
      <c r="C40" s="267"/>
      <c r="D40" s="267"/>
      <c r="E40" s="267"/>
      <c r="F40" s="267"/>
      <c r="G40" s="267"/>
      <c r="H40" s="267"/>
      <c r="I40" s="267"/>
      <c r="J40" s="267"/>
      <c r="K40" s="297"/>
    </row>
    <row r="41" ht="18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7"/>
    </row>
    <row r="42" ht="18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92"/>
    </row>
    <row r="43" ht="21" customHeight="1" spans="1:11">
      <c r="A43" s="268" t="s">
        <v>144</v>
      </c>
      <c r="B43" s="269" t="s">
        <v>145</v>
      </c>
      <c r="C43" s="269"/>
      <c r="D43" s="270" t="s">
        <v>146</v>
      </c>
      <c r="E43" s="269" t="s">
        <v>147</v>
      </c>
      <c r="F43" s="270" t="s">
        <v>148</v>
      </c>
      <c r="G43" s="271">
        <v>45860</v>
      </c>
      <c r="H43" s="272" t="s">
        <v>149</v>
      </c>
      <c r="I43" s="272"/>
      <c r="J43" s="298"/>
      <c r="K43" s="299"/>
    </row>
    <row r="44" customHeight="1" spans="1:11">
      <c r="A44" s="273" t="s">
        <v>150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00"/>
    </row>
    <row r="45" customHeight="1" spans="1:11">
      <c r="A45" s="275" t="s">
        <v>225</v>
      </c>
      <c r="B45" s="276"/>
      <c r="C45" s="276"/>
      <c r="D45" s="276"/>
      <c r="E45" s="276"/>
      <c r="F45" s="276"/>
      <c r="G45" s="276"/>
      <c r="H45" s="276"/>
      <c r="I45" s="276"/>
      <c r="J45" s="276"/>
      <c r="K45" s="301"/>
    </row>
    <row r="46" customHeight="1" spans="1:1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302"/>
    </row>
    <row r="47" ht="21" customHeight="1" spans="1:11">
      <c r="A47" s="268" t="s">
        <v>144</v>
      </c>
      <c r="B47" s="269"/>
      <c r="C47" s="269"/>
      <c r="D47" s="270" t="s">
        <v>146</v>
      </c>
      <c r="E47" s="270"/>
      <c r="F47" s="270" t="s">
        <v>148</v>
      </c>
      <c r="G47" s="270"/>
      <c r="H47" s="272" t="s">
        <v>149</v>
      </c>
      <c r="I47" s="272"/>
      <c r="J47" s="303"/>
      <c r="K47" s="304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31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153" customWidth="1"/>
    <col min="2" max="7" width="12.9666666666667" style="153" customWidth="1"/>
    <col min="8" max="8" width="1.33333333333333" style="153" customWidth="1"/>
    <col min="9" max="9" width="16.5" style="153" customWidth="1"/>
    <col min="10" max="13" width="19.375" style="153" customWidth="1"/>
    <col min="14" max="14" width="16.3333333333333" style="153" customWidth="1"/>
    <col min="15" max="16384" width="9" style="153"/>
  </cols>
  <sheetData>
    <row r="1" ht="22.5" customHeight="1" spans="1:14">
      <c r="A1" s="154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ht="22.5" customHeight="1" spans="1:14">
      <c r="A2" s="156" t="s">
        <v>61</v>
      </c>
      <c r="B2" s="157" t="str">
        <f>'验货尺寸表 '!B2</f>
        <v>TADDAN91059</v>
      </c>
      <c r="C2" s="157"/>
      <c r="D2" s="158" t="s">
        <v>68</v>
      </c>
      <c r="E2" s="157" t="str">
        <f>'验货尺寸表 '!E2</f>
        <v>男式羽绒服</v>
      </c>
      <c r="F2" s="157"/>
      <c r="G2" s="157"/>
      <c r="H2" s="159"/>
      <c r="I2" s="156" t="s">
        <v>57</v>
      </c>
      <c r="J2" s="157" t="str">
        <f>'验货尺寸表 '!J2</f>
        <v>青岛锦瑞麟服装有限公司</v>
      </c>
      <c r="K2" s="157"/>
      <c r="L2" s="157"/>
      <c r="M2" s="157"/>
      <c r="N2" s="157"/>
    </row>
    <row r="3" ht="22.5" customHeight="1" spans="1:14">
      <c r="A3" s="160" t="s">
        <v>153</v>
      </c>
      <c r="B3" s="161" t="s">
        <v>154</v>
      </c>
      <c r="C3" s="161"/>
      <c r="D3" s="161"/>
      <c r="E3" s="161"/>
      <c r="F3" s="161"/>
      <c r="G3" s="161"/>
      <c r="H3" s="159"/>
      <c r="I3" s="160" t="s">
        <v>155</v>
      </c>
      <c r="J3" s="160"/>
      <c r="K3" s="160"/>
      <c r="L3" s="160"/>
      <c r="M3" s="160"/>
      <c r="N3" s="160"/>
    </row>
    <row r="4" ht="22.5" customHeight="1" spans="1:14">
      <c r="A4" s="160"/>
      <c r="B4" s="162" t="s">
        <v>156</v>
      </c>
      <c r="C4" s="162" t="s">
        <v>157</v>
      </c>
      <c r="D4" s="163" t="s">
        <v>158</v>
      </c>
      <c r="E4" s="162" t="s">
        <v>159</v>
      </c>
      <c r="F4" s="162" t="s">
        <v>160</v>
      </c>
      <c r="G4" s="162" t="s">
        <v>161</v>
      </c>
      <c r="H4" s="159"/>
      <c r="I4" s="174" t="s">
        <v>156</v>
      </c>
      <c r="J4" s="174" t="s">
        <v>157</v>
      </c>
      <c r="K4" s="174" t="s">
        <v>158</v>
      </c>
      <c r="L4" s="174" t="s">
        <v>160</v>
      </c>
      <c r="M4" s="174" t="s">
        <v>161</v>
      </c>
      <c r="N4" s="174"/>
    </row>
    <row r="5" ht="22.5" customHeight="1" spans="1:14">
      <c r="A5" s="160"/>
      <c r="B5" s="162" t="s">
        <v>164</v>
      </c>
      <c r="C5" s="162" t="s">
        <v>165</v>
      </c>
      <c r="D5" s="163" t="s">
        <v>166</v>
      </c>
      <c r="E5" s="162" t="s">
        <v>167</v>
      </c>
      <c r="F5" s="162" t="s">
        <v>168</v>
      </c>
      <c r="G5" s="162" t="s">
        <v>169</v>
      </c>
      <c r="H5" s="159"/>
      <c r="I5" s="176" t="s">
        <v>226</v>
      </c>
      <c r="J5" s="176" t="s">
        <v>226</v>
      </c>
      <c r="K5" s="176" t="s">
        <v>227</v>
      </c>
      <c r="L5" s="176" t="s">
        <v>227</v>
      </c>
      <c r="M5" s="176" t="s">
        <v>226</v>
      </c>
      <c r="N5" s="176"/>
    </row>
    <row r="6" ht="22.5" customHeight="1" spans="1:14">
      <c r="A6" s="198" t="s">
        <v>170</v>
      </c>
      <c r="B6" s="165">
        <f>C6-1</f>
        <v>74</v>
      </c>
      <c r="C6" s="165">
        <f>D6-2</f>
        <v>75</v>
      </c>
      <c r="D6" s="163">
        <v>77</v>
      </c>
      <c r="E6" s="165">
        <f>D6+2</f>
        <v>79</v>
      </c>
      <c r="F6" s="165">
        <f>E6+2</f>
        <v>81</v>
      </c>
      <c r="G6" s="165">
        <f>F6+1</f>
        <v>82</v>
      </c>
      <c r="H6" s="159"/>
      <c r="I6" s="177" t="s">
        <v>228</v>
      </c>
      <c r="J6" s="177" t="s">
        <v>229</v>
      </c>
      <c r="K6" s="177" t="s">
        <v>230</v>
      </c>
      <c r="L6" s="177" t="s">
        <v>231</v>
      </c>
      <c r="M6" s="177" t="s">
        <v>232</v>
      </c>
      <c r="N6" s="177"/>
    </row>
    <row r="7" ht="22.5" customHeight="1" spans="1:14">
      <c r="A7" s="198" t="s">
        <v>172</v>
      </c>
      <c r="B7" s="165">
        <f>C7-1</f>
        <v>76</v>
      </c>
      <c r="C7" s="165">
        <f>D7-2</f>
        <v>77</v>
      </c>
      <c r="D7" s="163">
        <v>79</v>
      </c>
      <c r="E7" s="165">
        <f>D7+2</f>
        <v>81</v>
      </c>
      <c r="F7" s="165">
        <f>E7+2</f>
        <v>83</v>
      </c>
      <c r="G7" s="165">
        <f>F7+1</f>
        <v>84</v>
      </c>
      <c r="H7" s="159"/>
      <c r="I7" s="177" t="s">
        <v>171</v>
      </c>
      <c r="J7" s="177" t="s">
        <v>231</v>
      </c>
      <c r="K7" s="177" t="s">
        <v>231</v>
      </c>
      <c r="L7" s="177" t="s">
        <v>231</v>
      </c>
      <c r="M7" s="177" t="s">
        <v>231</v>
      </c>
      <c r="N7" s="177"/>
    </row>
    <row r="8" ht="22.5" customHeight="1" spans="1:14">
      <c r="A8" s="198" t="s">
        <v>174</v>
      </c>
      <c r="B8" s="165">
        <f t="shared" ref="B8:B10" si="0">C8-4</f>
        <v>122</v>
      </c>
      <c r="C8" s="165">
        <f t="shared" ref="C8:C10" si="1">D8-4</f>
        <v>126</v>
      </c>
      <c r="D8" s="163">
        <v>130</v>
      </c>
      <c r="E8" s="165">
        <f t="shared" ref="E8:E10" si="2">D8+4</f>
        <v>134</v>
      </c>
      <c r="F8" s="165">
        <f>E8+4</f>
        <v>138</v>
      </c>
      <c r="G8" s="165">
        <f t="shared" ref="G8:G10" si="3">F8+6</f>
        <v>144</v>
      </c>
      <c r="H8" s="159"/>
      <c r="I8" s="177" t="s">
        <v>171</v>
      </c>
      <c r="J8" s="177" t="s">
        <v>233</v>
      </c>
      <c r="K8" s="177" t="s">
        <v>234</v>
      </c>
      <c r="L8" s="177" t="s">
        <v>235</v>
      </c>
      <c r="M8" s="177" t="s">
        <v>236</v>
      </c>
      <c r="N8" s="177"/>
    </row>
    <row r="9" ht="22.5" customHeight="1" spans="1:14">
      <c r="A9" s="198" t="s">
        <v>175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159"/>
      <c r="I9" s="177" t="s">
        <v>173</v>
      </c>
      <c r="J9" s="177" t="s">
        <v>231</v>
      </c>
      <c r="K9" s="177" t="s">
        <v>237</v>
      </c>
      <c r="L9" s="177" t="s">
        <v>238</v>
      </c>
      <c r="M9" s="177" t="s">
        <v>229</v>
      </c>
      <c r="N9" s="177"/>
    </row>
    <row r="10" ht="22.5" customHeight="1" spans="1:14">
      <c r="A10" s="198" t="s">
        <v>176</v>
      </c>
      <c r="B10" s="165">
        <f t="shared" si="0"/>
        <v>114</v>
      </c>
      <c r="C10" s="165">
        <f t="shared" si="1"/>
        <v>118</v>
      </c>
      <c r="D10" s="163">
        <v>122</v>
      </c>
      <c r="E10" s="165">
        <f t="shared" si="2"/>
        <v>126</v>
      </c>
      <c r="F10" s="165">
        <f>E10+5</f>
        <v>131</v>
      </c>
      <c r="G10" s="165">
        <f t="shared" si="3"/>
        <v>137</v>
      </c>
      <c r="H10" s="159"/>
      <c r="I10" s="177" t="s">
        <v>171</v>
      </c>
      <c r="J10" s="177" t="s">
        <v>231</v>
      </c>
      <c r="K10" s="177" t="s">
        <v>231</v>
      </c>
      <c r="L10" s="177" t="s">
        <v>231</v>
      </c>
      <c r="M10" s="177" t="s">
        <v>231</v>
      </c>
      <c r="N10" s="177"/>
    </row>
    <row r="11" ht="22.5" customHeight="1" spans="1:14">
      <c r="A11" s="199" t="s">
        <v>177</v>
      </c>
      <c r="B11" s="165">
        <f>C11-1.2</f>
        <v>52.6</v>
      </c>
      <c r="C11" s="165">
        <f>D11-1.2</f>
        <v>53.8</v>
      </c>
      <c r="D11" s="163">
        <v>55</v>
      </c>
      <c r="E11" s="165">
        <f>D11+1.2</f>
        <v>56.2</v>
      </c>
      <c r="F11" s="165">
        <f>E11+1.2</f>
        <v>57.4</v>
      </c>
      <c r="G11" s="165">
        <f>F11+1.4</f>
        <v>58.8</v>
      </c>
      <c r="H11" s="159"/>
      <c r="I11" s="177" t="s">
        <v>173</v>
      </c>
      <c r="J11" s="177" t="s">
        <v>232</v>
      </c>
      <c r="K11" s="177" t="s">
        <v>239</v>
      </c>
      <c r="L11" s="177" t="s">
        <v>240</v>
      </c>
      <c r="M11" s="177" t="s">
        <v>241</v>
      </c>
      <c r="N11" s="177"/>
    </row>
    <row r="12" ht="22.5" customHeight="1" spans="1:14">
      <c r="A12" s="199" t="s">
        <v>178</v>
      </c>
      <c r="B12" s="165">
        <f>C12-0.6</f>
        <v>61.2</v>
      </c>
      <c r="C12" s="165">
        <f>D12-1.2</f>
        <v>61.8</v>
      </c>
      <c r="D12" s="163">
        <v>63</v>
      </c>
      <c r="E12" s="165">
        <f>D12+1.2</f>
        <v>64.2</v>
      </c>
      <c r="F12" s="165">
        <f>E12+1.2</f>
        <v>65.4</v>
      </c>
      <c r="G12" s="165">
        <f>F12+0.6</f>
        <v>66</v>
      </c>
      <c r="H12" s="159"/>
      <c r="I12" s="177" t="s">
        <v>228</v>
      </c>
      <c r="J12" s="177" t="s">
        <v>231</v>
      </c>
      <c r="K12" s="177" t="s">
        <v>242</v>
      </c>
      <c r="L12" s="177" t="s">
        <v>243</v>
      </c>
      <c r="M12" s="177" t="s">
        <v>237</v>
      </c>
      <c r="N12" s="177"/>
    </row>
    <row r="13" ht="22.5" customHeight="1" spans="1:14">
      <c r="A13" s="198" t="s">
        <v>179</v>
      </c>
      <c r="B13" s="165">
        <f>C13-0.8</f>
        <v>28.4</v>
      </c>
      <c r="C13" s="165">
        <f>D13-0.8</f>
        <v>29.2</v>
      </c>
      <c r="D13" s="163">
        <v>30</v>
      </c>
      <c r="E13" s="165">
        <f>D13+0.8</f>
        <v>30.8</v>
      </c>
      <c r="F13" s="165">
        <f>E13+0.8</f>
        <v>31.6</v>
      </c>
      <c r="G13" s="165">
        <f>F13+1.3</f>
        <v>32.9</v>
      </c>
      <c r="H13" s="159"/>
      <c r="I13" s="177" t="s">
        <v>173</v>
      </c>
      <c r="J13" s="177" t="s">
        <v>229</v>
      </c>
      <c r="K13" s="177" t="s">
        <v>244</v>
      </c>
      <c r="L13" s="177" t="s">
        <v>231</v>
      </c>
      <c r="M13" s="177" t="s">
        <v>237</v>
      </c>
      <c r="N13" s="177"/>
    </row>
    <row r="14" ht="22.5" customHeight="1" spans="1:14">
      <c r="A14" s="198" t="s">
        <v>180</v>
      </c>
      <c r="B14" s="165">
        <f>C14-0.7</f>
        <v>22.6</v>
      </c>
      <c r="C14" s="165">
        <f>D14-0.7</f>
        <v>23.3</v>
      </c>
      <c r="D14" s="163">
        <v>24</v>
      </c>
      <c r="E14" s="165">
        <f>D14+0.7</f>
        <v>24.7</v>
      </c>
      <c r="F14" s="165">
        <f>E14+0.7</f>
        <v>25.4</v>
      </c>
      <c r="G14" s="165">
        <f>F14+1</f>
        <v>26.4</v>
      </c>
      <c r="H14" s="159"/>
      <c r="I14" s="177" t="s">
        <v>173</v>
      </c>
      <c r="J14" s="177" t="s">
        <v>245</v>
      </c>
      <c r="K14" s="177" t="s">
        <v>243</v>
      </c>
      <c r="L14" s="177" t="s">
        <v>243</v>
      </c>
      <c r="M14" s="177" t="s">
        <v>243</v>
      </c>
      <c r="N14" s="177"/>
    </row>
    <row r="15" ht="22.5" customHeight="1" spans="1:14">
      <c r="A15" s="198" t="s">
        <v>181</v>
      </c>
      <c r="B15" s="165">
        <f>C15-0.5</f>
        <v>16</v>
      </c>
      <c r="C15" s="165">
        <f>D15-0.5</f>
        <v>16.5</v>
      </c>
      <c r="D15" s="163">
        <v>17</v>
      </c>
      <c r="E15" s="165">
        <f>D15+0.5</f>
        <v>17.5</v>
      </c>
      <c r="F15" s="165">
        <f>E15+0.5</f>
        <v>18</v>
      </c>
      <c r="G15" s="165">
        <f>F15+0.7</f>
        <v>18.7</v>
      </c>
      <c r="H15" s="159"/>
      <c r="I15" s="177" t="s">
        <v>173</v>
      </c>
      <c r="J15" s="177" t="s">
        <v>243</v>
      </c>
      <c r="K15" s="177" t="s">
        <v>243</v>
      </c>
      <c r="L15" s="177" t="s">
        <v>246</v>
      </c>
      <c r="M15" s="177" t="s">
        <v>247</v>
      </c>
      <c r="N15" s="177"/>
    </row>
    <row r="16" ht="22.5" customHeight="1" spans="1:14">
      <c r="A16" s="169" t="s">
        <v>182</v>
      </c>
      <c r="B16" s="165">
        <f>C16-0.5</f>
        <v>10</v>
      </c>
      <c r="C16" s="165">
        <f>D16-0.5</f>
        <v>10.5</v>
      </c>
      <c r="D16" s="163">
        <v>11</v>
      </c>
      <c r="E16" s="165">
        <f>D16+0.5</f>
        <v>11.5</v>
      </c>
      <c r="F16" s="165">
        <f>E16+0.5</f>
        <v>12</v>
      </c>
      <c r="G16" s="165">
        <f>F16+0.7</f>
        <v>12.7</v>
      </c>
      <c r="H16" s="159"/>
      <c r="I16" s="177" t="s">
        <v>173</v>
      </c>
      <c r="J16" s="177" t="s">
        <v>243</v>
      </c>
      <c r="K16" s="177" t="s">
        <v>243</v>
      </c>
      <c r="L16" s="177" t="s">
        <v>243</v>
      </c>
      <c r="M16" s="177" t="s">
        <v>243</v>
      </c>
      <c r="N16" s="177"/>
    </row>
    <row r="17" ht="22.5" customHeight="1" spans="1:14">
      <c r="A17" s="169" t="s">
        <v>183</v>
      </c>
      <c r="B17" s="165">
        <f>C17-1</f>
        <v>62</v>
      </c>
      <c r="C17" s="165">
        <f>D17-1</f>
        <v>63</v>
      </c>
      <c r="D17" s="163">
        <v>64</v>
      </c>
      <c r="E17" s="165">
        <f>D17+1</f>
        <v>65</v>
      </c>
      <c r="F17" s="165">
        <f>E17+1</f>
        <v>66</v>
      </c>
      <c r="G17" s="165">
        <f>F17+1.5</f>
        <v>67.5</v>
      </c>
      <c r="H17" s="159"/>
      <c r="I17" s="177" t="s">
        <v>173</v>
      </c>
      <c r="J17" s="177" t="s">
        <v>243</v>
      </c>
      <c r="K17" s="177" t="s">
        <v>243</v>
      </c>
      <c r="L17" s="177" t="s">
        <v>243</v>
      </c>
      <c r="M17" s="177" t="s">
        <v>243</v>
      </c>
      <c r="N17" s="177"/>
    </row>
    <row r="18" ht="22.5" customHeight="1" spans="1:14">
      <c r="A18" s="198" t="s">
        <v>184</v>
      </c>
      <c r="B18" s="165">
        <f>C18-1</f>
        <v>60</v>
      </c>
      <c r="C18" s="165">
        <f>D18-1</f>
        <v>61</v>
      </c>
      <c r="D18" s="163">
        <v>62</v>
      </c>
      <c r="E18" s="165">
        <f>D18+1</f>
        <v>63</v>
      </c>
      <c r="F18" s="165">
        <f>E18+1</f>
        <v>64</v>
      </c>
      <c r="G18" s="165">
        <f>F18+1.5</f>
        <v>65.5</v>
      </c>
      <c r="H18" s="159"/>
      <c r="I18" s="177" t="s">
        <v>171</v>
      </c>
      <c r="J18" s="177" t="s">
        <v>231</v>
      </c>
      <c r="K18" s="177" t="s">
        <v>231</v>
      </c>
      <c r="L18" s="177" t="s">
        <v>231</v>
      </c>
      <c r="M18" s="177" t="s">
        <v>231</v>
      </c>
      <c r="N18" s="177"/>
    </row>
    <row r="19" ht="22.5" customHeight="1" spans="1:14">
      <c r="A19" s="169" t="s">
        <v>185</v>
      </c>
      <c r="B19" s="165">
        <f>D19</f>
        <v>16</v>
      </c>
      <c r="C19" s="165">
        <f>D19</f>
        <v>16</v>
      </c>
      <c r="D19" s="163">
        <v>16</v>
      </c>
      <c r="E19" s="165">
        <f t="shared" ref="E19:E26" si="4">D19</f>
        <v>16</v>
      </c>
      <c r="F19" s="165">
        <f>D19</f>
        <v>16</v>
      </c>
      <c r="G19" s="165">
        <f>D19</f>
        <v>16</v>
      </c>
      <c r="H19" s="159"/>
      <c r="I19" s="177" t="s">
        <v>173</v>
      </c>
      <c r="J19" s="177" t="s">
        <v>243</v>
      </c>
      <c r="K19" s="177" t="s">
        <v>243</v>
      </c>
      <c r="L19" s="177" t="s">
        <v>243</v>
      </c>
      <c r="M19" s="177" t="s">
        <v>243</v>
      </c>
      <c r="N19" s="177"/>
    </row>
    <row r="20" ht="22.5" customHeight="1" spans="1:14">
      <c r="A20" s="169" t="s">
        <v>186</v>
      </c>
      <c r="B20" s="165">
        <f>D20</f>
        <v>10.5</v>
      </c>
      <c r="C20" s="165">
        <f>D20</f>
        <v>10.5</v>
      </c>
      <c r="D20" s="163">
        <v>10.5</v>
      </c>
      <c r="E20" s="165">
        <f t="shared" si="4"/>
        <v>10.5</v>
      </c>
      <c r="F20" s="165">
        <f>D20</f>
        <v>10.5</v>
      </c>
      <c r="G20" s="165">
        <f>D20</f>
        <v>10.5</v>
      </c>
      <c r="H20" s="159"/>
      <c r="I20" s="177" t="s">
        <v>173</v>
      </c>
      <c r="J20" s="177" t="s">
        <v>243</v>
      </c>
      <c r="K20" s="177" t="s">
        <v>243</v>
      </c>
      <c r="L20" s="177" t="s">
        <v>243</v>
      </c>
      <c r="M20" s="177" t="s">
        <v>243</v>
      </c>
      <c r="N20" s="177"/>
    </row>
    <row r="21" ht="22.5" customHeight="1" spans="1:14">
      <c r="A21" s="198" t="s">
        <v>187</v>
      </c>
      <c r="B21" s="165">
        <f>C21-0.5</f>
        <v>43</v>
      </c>
      <c r="C21" s="165">
        <f>D21-0.5</f>
        <v>43.5</v>
      </c>
      <c r="D21" s="163">
        <v>44</v>
      </c>
      <c r="E21" s="165">
        <f t="shared" ref="E21:G21" si="5">D21+0.5</f>
        <v>44.5</v>
      </c>
      <c r="F21" s="165">
        <f t="shared" si="5"/>
        <v>45</v>
      </c>
      <c r="G21" s="165">
        <f t="shared" si="5"/>
        <v>45.5</v>
      </c>
      <c r="H21" s="159"/>
      <c r="I21" s="177" t="s">
        <v>173</v>
      </c>
      <c r="J21" s="177" t="s">
        <v>243</v>
      </c>
      <c r="K21" s="177" t="s">
        <v>243</v>
      </c>
      <c r="L21" s="177" t="s">
        <v>243</v>
      </c>
      <c r="M21" s="177" t="s">
        <v>243</v>
      </c>
      <c r="N21" s="177"/>
    </row>
    <row r="22" ht="22.5" customHeight="1" spans="1:14">
      <c r="A22" s="198" t="s">
        <v>188</v>
      </c>
      <c r="B22" s="165">
        <f>C22-0.5</f>
        <v>32</v>
      </c>
      <c r="C22" s="165">
        <f>D22-0.5</f>
        <v>32.5</v>
      </c>
      <c r="D22" s="163">
        <v>33</v>
      </c>
      <c r="E22" s="165">
        <f>D22+0.5</f>
        <v>33.5</v>
      </c>
      <c r="F22" s="165">
        <f>E22+0.5</f>
        <v>34</v>
      </c>
      <c r="G22" s="168">
        <f>F22+0.75</f>
        <v>34.75</v>
      </c>
      <c r="H22" s="159"/>
      <c r="I22" s="177" t="s">
        <v>173</v>
      </c>
      <c r="J22" s="177" t="s">
        <v>231</v>
      </c>
      <c r="K22" s="177" t="s">
        <v>231</v>
      </c>
      <c r="L22" s="177" t="s">
        <v>240</v>
      </c>
      <c r="M22" s="177" t="s">
        <v>242</v>
      </c>
      <c r="N22" s="177"/>
    </row>
    <row r="23" ht="22.5" customHeight="1" spans="1:14">
      <c r="A23" s="169" t="s">
        <v>189</v>
      </c>
      <c r="B23" s="165">
        <f t="shared" ref="B23:B26" si="6">D23-0.5</f>
        <v>32.5</v>
      </c>
      <c r="C23" s="165">
        <f t="shared" ref="C23:C26" si="7">B23</f>
        <v>32.5</v>
      </c>
      <c r="D23" s="163">
        <v>33</v>
      </c>
      <c r="E23" s="165">
        <f t="shared" si="4"/>
        <v>33</v>
      </c>
      <c r="F23" s="165">
        <f t="shared" ref="F23:F26" si="8">D23+1</f>
        <v>34</v>
      </c>
      <c r="G23" s="165">
        <f t="shared" ref="G23:G26" si="9">F23</f>
        <v>34</v>
      </c>
      <c r="H23" s="159"/>
      <c r="I23" s="177" t="s">
        <v>173</v>
      </c>
      <c r="J23" s="177" t="s">
        <v>243</v>
      </c>
      <c r="K23" s="177" t="s">
        <v>243</v>
      </c>
      <c r="L23" s="177" t="s">
        <v>243</v>
      </c>
      <c r="M23" s="177" t="s">
        <v>243</v>
      </c>
      <c r="N23" s="177"/>
    </row>
    <row r="24" ht="22.5" customHeight="1" spans="1:14">
      <c r="A24" s="169" t="s">
        <v>190</v>
      </c>
      <c r="B24" s="165">
        <f t="shared" si="6"/>
        <v>23.5</v>
      </c>
      <c r="C24" s="165">
        <f t="shared" si="7"/>
        <v>23.5</v>
      </c>
      <c r="D24" s="163">
        <v>24</v>
      </c>
      <c r="E24" s="165">
        <f t="shared" si="4"/>
        <v>24</v>
      </c>
      <c r="F24" s="165">
        <f t="shared" si="8"/>
        <v>25</v>
      </c>
      <c r="G24" s="165">
        <f t="shared" si="9"/>
        <v>25</v>
      </c>
      <c r="H24" s="159"/>
      <c r="I24" s="177" t="s">
        <v>173</v>
      </c>
      <c r="J24" s="177" t="s">
        <v>243</v>
      </c>
      <c r="K24" s="177" t="s">
        <v>243</v>
      </c>
      <c r="L24" s="177" t="s">
        <v>243</v>
      </c>
      <c r="M24" s="177" t="s">
        <v>243</v>
      </c>
      <c r="N24" s="177"/>
    </row>
    <row r="25" ht="22.5" customHeight="1" spans="1:14">
      <c r="A25" s="198" t="s">
        <v>191</v>
      </c>
      <c r="B25" s="165">
        <f>D25-1</f>
        <v>21</v>
      </c>
      <c r="C25" s="165">
        <f t="shared" si="7"/>
        <v>21</v>
      </c>
      <c r="D25" s="163">
        <v>22</v>
      </c>
      <c r="E25" s="165">
        <f t="shared" si="4"/>
        <v>22</v>
      </c>
      <c r="F25" s="165">
        <f>D25+1.5</f>
        <v>23.5</v>
      </c>
      <c r="G25" s="165">
        <f t="shared" si="9"/>
        <v>23.5</v>
      </c>
      <c r="H25" s="159"/>
      <c r="I25" s="177" t="s">
        <v>173</v>
      </c>
      <c r="J25" s="177" t="s">
        <v>243</v>
      </c>
      <c r="K25" s="177" t="s">
        <v>243</v>
      </c>
      <c r="L25" s="177" t="s">
        <v>243</v>
      </c>
      <c r="M25" s="177" t="s">
        <v>243</v>
      </c>
      <c r="N25" s="177"/>
    </row>
    <row r="26" ht="22.5" customHeight="1" spans="1:14">
      <c r="A26" s="198" t="s">
        <v>192</v>
      </c>
      <c r="B26" s="165">
        <f t="shared" si="6"/>
        <v>14.5</v>
      </c>
      <c r="C26" s="165">
        <f t="shared" si="7"/>
        <v>14.5</v>
      </c>
      <c r="D26" s="163">
        <v>15</v>
      </c>
      <c r="E26" s="165">
        <f t="shared" si="4"/>
        <v>15</v>
      </c>
      <c r="F26" s="165">
        <f t="shared" si="8"/>
        <v>16</v>
      </c>
      <c r="G26" s="165">
        <f t="shared" si="9"/>
        <v>16</v>
      </c>
      <c r="H26" s="159"/>
      <c r="I26" s="177" t="s">
        <v>248</v>
      </c>
      <c r="J26" s="177" t="s">
        <v>243</v>
      </c>
      <c r="K26" s="177" t="s">
        <v>243</v>
      </c>
      <c r="L26" s="177" t="s">
        <v>243</v>
      </c>
      <c r="M26" s="177" t="s">
        <v>243</v>
      </c>
      <c r="N26" s="177"/>
    </row>
    <row r="27" ht="22.5" customHeight="1" spans="1:14">
      <c r="A27" s="170" t="s">
        <v>193</v>
      </c>
      <c r="B27" s="171">
        <f>C27-11</f>
        <v>291</v>
      </c>
      <c r="C27" s="171">
        <f>D27-15</f>
        <v>302</v>
      </c>
      <c r="D27" s="163">
        <v>317</v>
      </c>
      <c r="E27" s="171">
        <f>D27+14</f>
        <v>331</v>
      </c>
      <c r="F27" s="171">
        <f>E27+17</f>
        <v>348</v>
      </c>
      <c r="G27" s="171">
        <f>F27+14</f>
        <v>362</v>
      </c>
      <c r="H27" s="159"/>
      <c r="I27" s="177"/>
      <c r="J27" s="177"/>
      <c r="K27" s="177"/>
      <c r="L27" s="177"/>
      <c r="M27" s="177"/>
      <c r="N27" s="177"/>
    </row>
    <row r="28" ht="22.5" customHeight="1" spans="1:14">
      <c r="A28" s="170" t="s">
        <v>194</v>
      </c>
      <c r="B28" s="171">
        <f t="shared" ref="B28:G28" si="10">B27-5</f>
        <v>286</v>
      </c>
      <c r="C28" s="171">
        <f t="shared" si="10"/>
        <v>297</v>
      </c>
      <c r="D28" s="163">
        <f t="shared" si="10"/>
        <v>312</v>
      </c>
      <c r="E28" s="171">
        <f t="shared" si="10"/>
        <v>326</v>
      </c>
      <c r="F28" s="171">
        <f t="shared" si="10"/>
        <v>343</v>
      </c>
      <c r="G28" s="171">
        <f t="shared" si="10"/>
        <v>357</v>
      </c>
      <c r="H28" s="159"/>
      <c r="I28" s="177"/>
      <c r="J28" s="177"/>
      <c r="K28" s="177"/>
      <c r="L28" s="177"/>
      <c r="M28" s="177"/>
      <c r="N28" s="177"/>
    </row>
    <row r="29" ht="15.6" spans="1:14">
      <c r="A29" s="172" t="s">
        <v>195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</row>
    <row r="30" ht="15.6" spans="1:14">
      <c r="A30" s="153" t="s">
        <v>249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</row>
    <row r="31" ht="15.6" spans="1:13">
      <c r="A31" s="173"/>
      <c r="B31" s="173"/>
      <c r="C31" s="173"/>
      <c r="D31" s="173"/>
      <c r="E31" s="173"/>
      <c r="F31" s="173"/>
      <c r="G31" s="173"/>
      <c r="H31" s="173"/>
      <c r="I31" s="172" t="s">
        <v>250</v>
      </c>
      <c r="J31" s="178"/>
      <c r="K31" s="172" t="s">
        <v>198</v>
      </c>
      <c r="L31" s="172"/>
      <c r="M31" s="172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zoomScale="125" zoomScaleNormal="125" workbookViewId="0">
      <selection activeCell="E43" sqref="E43"/>
    </sheetView>
  </sheetViews>
  <sheetFormatPr defaultColWidth="10.1666666666667" defaultRowHeight="15.6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3.675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  <col min="12" max="16384" width="10.1666666666667" style="66"/>
  </cols>
  <sheetData>
    <row r="1" ht="26.55" spans="1:11">
      <c r="A1" s="67" t="s">
        <v>251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6.35" spans="1:11">
      <c r="A2" s="68" t="s">
        <v>53</v>
      </c>
      <c r="B2" s="181" t="s">
        <v>54</v>
      </c>
      <c r="C2" s="181"/>
      <c r="D2" s="70" t="s">
        <v>61</v>
      </c>
      <c r="E2" s="182" t="str">
        <f>首期!B4</f>
        <v>TADDAN91059</v>
      </c>
      <c r="F2" s="72" t="s">
        <v>252</v>
      </c>
      <c r="G2" s="183" t="str">
        <f>首期!B5</f>
        <v>男式羽绒服</v>
      </c>
      <c r="H2" s="184"/>
      <c r="I2" s="105" t="s">
        <v>57</v>
      </c>
      <c r="J2" s="196" t="str">
        <f>首期!I2</f>
        <v>青岛锦瑞麟服装有限公司</v>
      </c>
      <c r="K2" s="134"/>
    </row>
    <row r="3" ht="35" customHeight="1" spans="1:11">
      <c r="A3" s="75" t="s">
        <v>75</v>
      </c>
      <c r="B3" s="185" t="str">
        <f>首期!B7</f>
        <v>1038件</v>
      </c>
      <c r="C3" s="185"/>
      <c r="D3" s="77" t="s">
        <v>253</v>
      </c>
      <c r="E3" s="186" t="str">
        <f>首期!F4</f>
        <v>2025/9/8-1034件（1000-TR01）          2025/9/8-4件（海外-迪拜）</v>
      </c>
      <c r="F3" s="187"/>
      <c r="G3" s="187"/>
      <c r="H3" s="80" t="s">
        <v>254</v>
      </c>
      <c r="I3" s="80"/>
      <c r="J3" s="80"/>
      <c r="K3" s="135"/>
    </row>
    <row r="4" spans="1:11">
      <c r="A4" s="81" t="s">
        <v>72</v>
      </c>
      <c r="B4" s="185">
        <f>首期!B6</f>
        <v>2</v>
      </c>
      <c r="C4" s="185">
        <f>首期!C6</f>
        <v>6</v>
      </c>
      <c r="D4" s="83" t="s">
        <v>255</v>
      </c>
      <c r="E4" s="188" t="s">
        <v>256</v>
      </c>
      <c r="F4" s="188"/>
      <c r="G4" s="188"/>
      <c r="H4" s="83" t="s">
        <v>257</v>
      </c>
      <c r="I4" s="83"/>
      <c r="J4" s="96" t="s">
        <v>66</v>
      </c>
      <c r="K4" s="136" t="s">
        <v>67</v>
      </c>
    </row>
    <row r="5" spans="1:11">
      <c r="A5" s="81" t="s">
        <v>258</v>
      </c>
      <c r="B5" s="185" t="s">
        <v>259</v>
      </c>
      <c r="C5" s="185"/>
      <c r="D5" s="77" t="s">
        <v>256</v>
      </c>
      <c r="E5" s="77" t="s">
        <v>260</v>
      </c>
      <c r="F5" s="77" t="s">
        <v>261</v>
      </c>
      <c r="G5" s="77" t="s">
        <v>262</v>
      </c>
      <c r="H5" s="83" t="s">
        <v>263</v>
      </c>
      <c r="I5" s="83"/>
      <c r="J5" s="96" t="s">
        <v>66</v>
      </c>
      <c r="K5" s="136" t="s">
        <v>67</v>
      </c>
    </row>
    <row r="6" spans="1:11">
      <c r="A6" s="84" t="s">
        <v>264</v>
      </c>
      <c r="B6" s="189">
        <v>4</v>
      </c>
      <c r="C6" s="189"/>
      <c r="D6" s="86" t="s">
        <v>265</v>
      </c>
      <c r="E6" s="87"/>
      <c r="F6" s="190">
        <v>4</v>
      </c>
      <c r="G6" s="86"/>
      <c r="H6" s="89" t="s">
        <v>266</v>
      </c>
      <c r="I6" s="89"/>
      <c r="J6" s="102" t="s">
        <v>66</v>
      </c>
      <c r="K6" s="137" t="s">
        <v>67</v>
      </c>
    </row>
    <row r="7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267</v>
      </c>
      <c r="B8" s="72" t="s">
        <v>268</v>
      </c>
      <c r="C8" s="72" t="s">
        <v>269</v>
      </c>
      <c r="D8" s="72" t="s">
        <v>270</v>
      </c>
      <c r="E8" s="72" t="s">
        <v>271</v>
      </c>
      <c r="F8" s="72" t="s">
        <v>272</v>
      </c>
      <c r="G8" s="94" t="s">
        <v>273</v>
      </c>
      <c r="H8" s="95"/>
      <c r="I8" s="95"/>
      <c r="J8" s="95"/>
      <c r="K8" s="138"/>
    </row>
    <row r="9" spans="1:11">
      <c r="A9" s="81" t="s">
        <v>274</v>
      </c>
      <c r="B9" s="83"/>
      <c r="C9" s="96" t="s">
        <v>66</v>
      </c>
      <c r="D9" s="96" t="s">
        <v>67</v>
      </c>
      <c r="E9" s="77" t="s">
        <v>275</v>
      </c>
      <c r="F9" s="97" t="s">
        <v>276</v>
      </c>
      <c r="G9" s="191" t="s">
        <v>277</v>
      </c>
      <c r="H9" s="120"/>
      <c r="I9" s="120"/>
      <c r="J9" s="120"/>
      <c r="K9" s="148"/>
    </row>
    <row r="10" spans="1:11">
      <c r="A10" s="81" t="s">
        <v>278</v>
      </c>
      <c r="B10" s="83"/>
      <c r="C10" s="96" t="s">
        <v>66</v>
      </c>
      <c r="D10" s="96" t="s">
        <v>67</v>
      </c>
      <c r="E10" s="77" t="s">
        <v>279</v>
      </c>
      <c r="F10" s="97" t="s">
        <v>277</v>
      </c>
      <c r="G10" s="191" t="s">
        <v>280</v>
      </c>
      <c r="H10" s="120"/>
      <c r="I10" s="120"/>
      <c r="J10" s="120"/>
      <c r="K10" s="148"/>
    </row>
    <row r="11" spans="1:11">
      <c r="A11" s="100" t="s">
        <v>208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90</v>
      </c>
      <c r="B12" s="96" t="s">
        <v>86</v>
      </c>
      <c r="C12" s="96" t="s">
        <v>87</v>
      </c>
      <c r="D12" s="97"/>
      <c r="E12" s="77" t="s">
        <v>88</v>
      </c>
      <c r="F12" s="96" t="s">
        <v>86</v>
      </c>
      <c r="G12" s="96" t="s">
        <v>87</v>
      </c>
      <c r="H12" s="96"/>
      <c r="I12" s="77" t="s">
        <v>281</v>
      </c>
      <c r="J12" s="96" t="s">
        <v>86</v>
      </c>
      <c r="K12" s="136" t="s">
        <v>87</v>
      </c>
    </row>
    <row r="13" spans="1:11">
      <c r="A13" s="75" t="s">
        <v>93</v>
      </c>
      <c r="B13" s="96" t="s">
        <v>86</v>
      </c>
      <c r="C13" s="96" t="s">
        <v>87</v>
      </c>
      <c r="D13" s="97"/>
      <c r="E13" s="77" t="s">
        <v>98</v>
      </c>
      <c r="F13" s="96" t="s">
        <v>86</v>
      </c>
      <c r="G13" s="96" t="s">
        <v>87</v>
      </c>
      <c r="H13" s="96"/>
      <c r="I13" s="77" t="s">
        <v>282</v>
      </c>
      <c r="J13" s="96" t="s">
        <v>86</v>
      </c>
      <c r="K13" s="136" t="s">
        <v>87</v>
      </c>
    </row>
    <row r="14" spans="1:11">
      <c r="A14" s="84" t="s">
        <v>283</v>
      </c>
      <c r="B14" s="102" t="s">
        <v>86</v>
      </c>
      <c r="C14" s="102" t="s">
        <v>87</v>
      </c>
      <c r="D14" s="87"/>
      <c r="E14" s="86" t="s">
        <v>284</v>
      </c>
      <c r="F14" s="102" t="s">
        <v>86</v>
      </c>
      <c r="G14" s="102" t="s">
        <v>87</v>
      </c>
      <c r="H14" s="102"/>
      <c r="I14" s="86" t="s">
        <v>285</v>
      </c>
      <c r="J14" s="102" t="s">
        <v>86</v>
      </c>
      <c r="K14" s="137" t="s">
        <v>87</v>
      </c>
    </row>
    <row r="15" spans="1:11">
      <c r="A15" s="90" t="s">
        <v>195</v>
      </c>
      <c r="B15" s="104" t="s">
        <v>277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="179" customFormat="1" spans="1:11">
      <c r="A16" s="68" t="s">
        <v>286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287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288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92" t="s">
        <v>289</v>
      </c>
      <c r="B19" s="96"/>
      <c r="C19" s="96"/>
      <c r="D19" s="96"/>
      <c r="E19" s="96"/>
      <c r="F19" s="96"/>
      <c r="G19" s="96"/>
      <c r="H19" s="96"/>
      <c r="I19" s="96"/>
      <c r="J19" s="96"/>
      <c r="K19" s="136"/>
    </row>
    <row r="20" spans="1:11">
      <c r="A20" s="108"/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124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spans="1:11">
      <c r="A25" s="111" t="s">
        <v>290</v>
      </c>
      <c r="B25" s="193" t="s">
        <v>277</v>
      </c>
      <c r="C25" s="194"/>
      <c r="D25" s="194"/>
      <c r="E25" s="194"/>
      <c r="F25" s="194"/>
      <c r="G25" s="194"/>
      <c r="H25" s="194"/>
      <c r="I25" s="194"/>
      <c r="J25" s="194"/>
      <c r="K25" s="197"/>
    </row>
    <row r="26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291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7" t="s">
        <v>277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7"/>
    </row>
    <row r="29" spans="1:11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47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7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ht="23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ht="18.75" customHeight="1" spans="1:11">
      <c r="A37" s="124" t="s">
        <v>292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="180" customFormat="1" ht="18.75" customHeight="1" spans="1:11">
      <c r="A38" s="81" t="s">
        <v>293</v>
      </c>
      <c r="B38" s="83"/>
      <c r="C38" s="83"/>
      <c r="D38" s="80" t="s">
        <v>294</v>
      </c>
      <c r="E38" s="80"/>
      <c r="F38" s="126" t="s">
        <v>295</v>
      </c>
      <c r="G38" s="127"/>
      <c r="H38" s="83" t="s">
        <v>296</v>
      </c>
      <c r="I38" s="83"/>
      <c r="J38" s="83" t="s">
        <v>297</v>
      </c>
      <c r="K38" s="142"/>
    </row>
    <row r="39" ht="18.75" customHeight="1" spans="1:13">
      <c r="A39" s="81" t="s">
        <v>195</v>
      </c>
      <c r="B39" s="83" t="s">
        <v>298</v>
      </c>
      <c r="C39" s="83"/>
      <c r="D39" s="83"/>
      <c r="E39" s="83"/>
      <c r="F39" s="83"/>
      <c r="G39" s="83"/>
      <c r="H39" s="83"/>
      <c r="I39" s="83"/>
      <c r="J39" s="83"/>
      <c r="K39" s="142"/>
      <c r="M39" s="180"/>
    </row>
    <row r="40" ht="31" customHeight="1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32" customHeight="1" spans="1:11">
      <c r="A42" s="84" t="s">
        <v>144</v>
      </c>
      <c r="B42" s="190" t="s">
        <v>145</v>
      </c>
      <c r="C42" s="190"/>
      <c r="D42" s="132" t="s">
        <v>299</v>
      </c>
      <c r="E42" s="190" t="s">
        <v>147</v>
      </c>
      <c r="F42" s="132" t="s">
        <v>148</v>
      </c>
      <c r="G42" s="195">
        <v>45871</v>
      </c>
      <c r="H42" s="132" t="s">
        <v>149</v>
      </c>
      <c r="I42" s="132"/>
      <c r="J42" s="129"/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126365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31"/>
  <sheetViews>
    <sheetView zoomScale="80" zoomScaleNormal="80" workbookViewId="0">
      <selection activeCell="K14" sqref="K14"/>
    </sheetView>
  </sheetViews>
  <sheetFormatPr defaultColWidth="9" defaultRowHeight="26" customHeight="1"/>
  <cols>
    <col min="1" max="1" width="17.1666666666667" style="153" customWidth="1"/>
    <col min="2" max="7" width="12.9666666666667" style="153" customWidth="1"/>
    <col min="8" max="8" width="1.33333333333333" style="153" customWidth="1"/>
    <col min="9" max="9" width="16.5" style="153" customWidth="1"/>
    <col min="10" max="13" width="19.375" style="153" customWidth="1"/>
    <col min="14" max="14" width="16.3333333333333" style="153" customWidth="1"/>
    <col min="15" max="16384" width="9" style="153"/>
  </cols>
  <sheetData>
    <row r="1" s="153" customFormat="1" ht="22.5" customHeight="1" spans="1:14">
      <c r="A1" s="154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="153" customFormat="1" ht="22.5" customHeight="1" spans="1:14">
      <c r="A2" s="156" t="s">
        <v>61</v>
      </c>
      <c r="B2" s="157" t="str">
        <f>'验货尺寸表 '!B2</f>
        <v>TADDAN91059</v>
      </c>
      <c r="C2" s="157"/>
      <c r="D2" s="158" t="s">
        <v>68</v>
      </c>
      <c r="E2" s="157" t="str">
        <f>'验货尺寸表 '!E2</f>
        <v>男式羽绒服</v>
      </c>
      <c r="F2" s="157"/>
      <c r="G2" s="157"/>
      <c r="H2" s="159"/>
      <c r="I2" s="156" t="s">
        <v>57</v>
      </c>
      <c r="J2" s="157" t="str">
        <f>'验货尺寸表 '!J2</f>
        <v>青岛锦瑞麟服装有限公司</v>
      </c>
      <c r="K2" s="157"/>
      <c r="L2" s="157"/>
      <c r="M2" s="157"/>
      <c r="N2" s="157"/>
    </row>
    <row r="3" s="153" customFormat="1" ht="22.5" customHeight="1" spans="1:14">
      <c r="A3" s="160" t="s">
        <v>153</v>
      </c>
      <c r="B3" s="161" t="s">
        <v>154</v>
      </c>
      <c r="C3" s="161"/>
      <c r="D3" s="161"/>
      <c r="E3" s="161"/>
      <c r="F3" s="161"/>
      <c r="G3" s="161"/>
      <c r="H3" s="159"/>
      <c r="I3" s="160" t="s">
        <v>155</v>
      </c>
      <c r="J3" s="160"/>
      <c r="K3" s="160"/>
      <c r="L3" s="160"/>
      <c r="M3" s="160"/>
      <c r="N3" s="160"/>
    </row>
    <row r="4" s="153" customFormat="1" ht="22.5" customHeight="1" spans="1:14">
      <c r="A4" s="160"/>
      <c r="B4" s="162" t="s">
        <v>156</v>
      </c>
      <c r="C4" s="162" t="s">
        <v>157</v>
      </c>
      <c r="D4" s="163" t="s">
        <v>158</v>
      </c>
      <c r="E4" s="162" t="s">
        <v>159</v>
      </c>
      <c r="F4" s="162" t="s">
        <v>160</v>
      </c>
      <c r="G4" s="162" t="s">
        <v>161</v>
      </c>
      <c r="H4" s="159"/>
      <c r="I4" s="174" t="s">
        <v>157</v>
      </c>
      <c r="J4" s="174" t="s">
        <v>158</v>
      </c>
      <c r="K4" s="174" t="s">
        <v>159</v>
      </c>
      <c r="L4" s="174" t="s">
        <v>160</v>
      </c>
      <c r="M4" s="174"/>
      <c r="N4" s="175"/>
    </row>
    <row r="5" s="153" customFormat="1" ht="22.5" customHeight="1" spans="1:14">
      <c r="A5" s="160"/>
      <c r="B5" s="162" t="s">
        <v>164</v>
      </c>
      <c r="C5" s="162" t="s">
        <v>165</v>
      </c>
      <c r="D5" s="163" t="s">
        <v>166</v>
      </c>
      <c r="E5" s="162" t="s">
        <v>167</v>
      </c>
      <c r="F5" s="162" t="s">
        <v>168</v>
      </c>
      <c r="G5" s="162" t="s">
        <v>169</v>
      </c>
      <c r="H5" s="159"/>
      <c r="I5" s="176" t="s">
        <v>226</v>
      </c>
      <c r="J5" s="176" t="s">
        <v>226</v>
      </c>
      <c r="K5" s="176" t="s">
        <v>226</v>
      </c>
      <c r="L5" s="176" t="s">
        <v>226</v>
      </c>
      <c r="M5" s="176"/>
      <c r="N5" s="175"/>
    </row>
    <row r="6" s="153" customFormat="1" ht="22.5" customHeight="1" spans="1:14">
      <c r="A6" s="164" t="s">
        <v>170</v>
      </c>
      <c r="B6" s="165">
        <f>C6-1</f>
        <v>74</v>
      </c>
      <c r="C6" s="165">
        <f>D6-2</f>
        <v>75</v>
      </c>
      <c r="D6" s="163">
        <v>77</v>
      </c>
      <c r="E6" s="165">
        <f>D6+2</f>
        <v>79</v>
      </c>
      <c r="F6" s="165">
        <f>E6+2</f>
        <v>81</v>
      </c>
      <c r="G6" s="165">
        <f>F6+1</f>
        <v>82</v>
      </c>
      <c r="H6" s="159"/>
      <c r="I6" s="177" t="s">
        <v>173</v>
      </c>
      <c r="J6" s="177" t="s">
        <v>248</v>
      </c>
      <c r="K6" s="177" t="s">
        <v>228</v>
      </c>
      <c r="L6" s="177" t="s">
        <v>171</v>
      </c>
      <c r="M6" s="177"/>
      <c r="N6" s="175"/>
    </row>
    <row r="7" s="153" customFormat="1" ht="22.5" customHeight="1" spans="1:14">
      <c r="A7" s="164" t="s">
        <v>172</v>
      </c>
      <c r="B7" s="165">
        <f>C7-1</f>
        <v>76</v>
      </c>
      <c r="C7" s="165">
        <f>D7-2</f>
        <v>77</v>
      </c>
      <c r="D7" s="163">
        <v>79</v>
      </c>
      <c r="E7" s="165">
        <f>D7+2</f>
        <v>81</v>
      </c>
      <c r="F7" s="165">
        <f>E7+2</f>
        <v>83</v>
      </c>
      <c r="G7" s="165">
        <f>F7+1</f>
        <v>84</v>
      </c>
      <c r="H7" s="159"/>
      <c r="I7" s="177" t="s">
        <v>171</v>
      </c>
      <c r="J7" s="177" t="s">
        <v>171</v>
      </c>
      <c r="K7" s="177" t="s">
        <v>171</v>
      </c>
      <c r="L7" s="177" t="s">
        <v>171</v>
      </c>
      <c r="M7" s="177"/>
      <c r="N7" s="175"/>
    </row>
    <row r="8" s="153" customFormat="1" ht="22.5" customHeight="1" spans="1:14">
      <c r="A8" s="164" t="s">
        <v>174</v>
      </c>
      <c r="B8" s="165">
        <f t="shared" ref="B8:B10" si="0">C8-4</f>
        <v>122</v>
      </c>
      <c r="C8" s="165">
        <f t="shared" ref="C8:C10" si="1">D8-4</f>
        <v>126</v>
      </c>
      <c r="D8" s="163">
        <v>130</v>
      </c>
      <c r="E8" s="165">
        <f t="shared" ref="E8:E10" si="2">D8+4</f>
        <v>134</v>
      </c>
      <c r="F8" s="165">
        <f>E8+4</f>
        <v>138</v>
      </c>
      <c r="G8" s="165">
        <f t="shared" ref="G8:G10" si="3">F8+6</f>
        <v>144</v>
      </c>
      <c r="H8" s="159"/>
      <c r="I8" s="177" t="s">
        <v>171</v>
      </c>
      <c r="J8" s="177" t="s">
        <v>300</v>
      </c>
      <c r="K8" s="177" t="s">
        <v>171</v>
      </c>
      <c r="L8" s="177" t="s">
        <v>171</v>
      </c>
      <c r="M8" s="177"/>
      <c r="N8" s="175"/>
    </row>
    <row r="9" s="153" customFormat="1" ht="22.5" customHeight="1" spans="1:14">
      <c r="A9" s="164" t="s">
        <v>175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159"/>
      <c r="I9" s="177" t="s">
        <v>171</v>
      </c>
      <c r="J9" s="177" t="s">
        <v>173</v>
      </c>
      <c r="K9" s="177" t="s">
        <v>228</v>
      </c>
      <c r="L9" s="177" t="s">
        <v>171</v>
      </c>
      <c r="M9" s="177"/>
      <c r="N9" s="175"/>
    </row>
    <row r="10" s="153" customFormat="1" ht="22.5" customHeight="1" spans="1:14">
      <c r="A10" s="164" t="s">
        <v>176</v>
      </c>
      <c r="B10" s="165">
        <f t="shared" si="0"/>
        <v>114</v>
      </c>
      <c r="C10" s="165">
        <f t="shared" si="1"/>
        <v>118</v>
      </c>
      <c r="D10" s="163">
        <v>122</v>
      </c>
      <c r="E10" s="165">
        <f t="shared" si="2"/>
        <v>126</v>
      </c>
      <c r="F10" s="165">
        <f>E10+5</f>
        <v>131</v>
      </c>
      <c r="G10" s="165">
        <f t="shared" si="3"/>
        <v>137</v>
      </c>
      <c r="H10" s="159"/>
      <c r="I10" s="177" t="s">
        <v>171</v>
      </c>
      <c r="J10" s="177" t="s">
        <v>171</v>
      </c>
      <c r="K10" s="177" t="s">
        <v>171</v>
      </c>
      <c r="L10" s="177" t="s">
        <v>171</v>
      </c>
      <c r="M10" s="177"/>
      <c r="N10" s="175"/>
    </row>
    <row r="11" s="153" customFormat="1" ht="22.5" customHeight="1" spans="1:14">
      <c r="A11" s="166" t="s">
        <v>177</v>
      </c>
      <c r="B11" s="165">
        <f>C11-1.2</f>
        <v>52.6</v>
      </c>
      <c r="C11" s="165">
        <f>D11-1.2</f>
        <v>53.8</v>
      </c>
      <c r="D11" s="163">
        <v>55</v>
      </c>
      <c r="E11" s="165">
        <f>D11+1.2</f>
        <v>56.2</v>
      </c>
      <c r="F11" s="165">
        <f>E11+1.2</f>
        <v>57.4</v>
      </c>
      <c r="G11" s="165">
        <f>F11+1.4</f>
        <v>58.8</v>
      </c>
      <c r="H11" s="159"/>
      <c r="I11" s="177" t="s">
        <v>171</v>
      </c>
      <c r="J11" s="177" t="s">
        <v>301</v>
      </c>
      <c r="K11" s="177" t="s">
        <v>301</v>
      </c>
      <c r="L11" s="177" t="s">
        <v>228</v>
      </c>
      <c r="M11" s="177"/>
      <c r="N11" s="175"/>
    </row>
    <row r="12" s="153" customFormat="1" ht="22.5" customHeight="1" spans="1:14">
      <c r="A12" s="166" t="s">
        <v>178</v>
      </c>
      <c r="B12" s="165">
        <f>C12-0.6</f>
        <v>61.2</v>
      </c>
      <c r="C12" s="165">
        <f>D12-1.2</f>
        <v>61.8</v>
      </c>
      <c r="D12" s="163">
        <v>63</v>
      </c>
      <c r="E12" s="165">
        <f>D12+1.2</f>
        <v>64.2</v>
      </c>
      <c r="F12" s="165">
        <f>E12+1.2</f>
        <v>65.4</v>
      </c>
      <c r="G12" s="165">
        <f>F12+0.6</f>
        <v>66</v>
      </c>
      <c r="H12" s="159"/>
      <c r="I12" s="177" t="s">
        <v>171</v>
      </c>
      <c r="J12" s="177" t="s">
        <v>171</v>
      </c>
      <c r="K12" s="177" t="s">
        <v>228</v>
      </c>
      <c r="L12" s="177" t="s">
        <v>173</v>
      </c>
      <c r="M12" s="177"/>
      <c r="N12" s="175"/>
    </row>
    <row r="13" s="153" customFormat="1" ht="22.5" customHeight="1" spans="1:14">
      <c r="A13" s="164" t="s">
        <v>179</v>
      </c>
      <c r="B13" s="165">
        <f>C13-0.8</f>
        <v>28.4</v>
      </c>
      <c r="C13" s="165">
        <f>D13-0.8</f>
        <v>29.2</v>
      </c>
      <c r="D13" s="163">
        <v>30</v>
      </c>
      <c r="E13" s="165">
        <f>D13+0.8</f>
        <v>30.8</v>
      </c>
      <c r="F13" s="165">
        <f>E13+0.8</f>
        <v>31.6</v>
      </c>
      <c r="G13" s="165">
        <f>F13+1.3</f>
        <v>32.9</v>
      </c>
      <c r="H13" s="159"/>
      <c r="I13" s="177" t="s">
        <v>173</v>
      </c>
      <c r="J13" s="177" t="s">
        <v>173</v>
      </c>
      <c r="K13" s="177" t="s">
        <v>228</v>
      </c>
      <c r="L13" s="177" t="s">
        <v>171</v>
      </c>
      <c r="M13" s="177"/>
      <c r="N13" s="175"/>
    </row>
    <row r="14" s="153" customFormat="1" ht="22.5" customHeight="1" spans="1:14">
      <c r="A14" s="164" t="s">
        <v>180</v>
      </c>
      <c r="B14" s="165">
        <f>C14-0.7</f>
        <v>22.6</v>
      </c>
      <c r="C14" s="165">
        <f>D14-0.7</f>
        <v>23.3</v>
      </c>
      <c r="D14" s="163">
        <v>24</v>
      </c>
      <c r="E14" s="165">
        <f>D14+0.7</f>
        <v>24.7</v>
      </c>
      <c r="F14" s="165">
        <f>E14+0.7</f>
        <v>25.4</v>
      </c>
      <c r="G14" s="165">
        <f>F14+1</f>
        <v>26.4</v>
      </c>
      <c r="H14" s="159"/>
      <c r="I14" s="177" t="s">
        <v>228</v>
      </c>
      <c r="J14" s="177" t="s">
        <v>173</v>
      </c>
      <c r="K14" s="177" t="s">
        <v>173</v>
      </c>
      <c r="L14" s="177" t="s">
        <v>173</v>
      </c>
      <c r="M14" s="177"/>
      <c r="N14" s="175"/>
    </row>
    <row r="15" s="153" customFormat="1" ht="22.5" customHeight="1" spans="1:14">
      <c r="A15" s="164" t="s">
        <v>181</v>
      </c>
      <c r="B15" s="165">
        <f>C15-0.5</f>
        <v>16</v>
      </c>
      <c r="C15" s="165">
        <f>D15-0.5</f>
        <v>16.5</v>
      </c>
      <c r="D15" s="163">
        <v>17</v>
      </c>
      <c r="E15" s="165">
        <f>D15+0.5</f>
        <v>17.5</v>
      </c>
      <c r="F15" s="165">
        <f>E15+0.5</f>
        <v>18</v>
      </c>
      <c r="G15" s="165">
        <f>F15+0.7</f>
        <v>18.7</v>
      </c>
      <c r="H15" s="159"/>
      <c r="I15" s="177" t="s">
        <v>173</v>
      </c>
      <c r="J15" s="177" t="s">
        <v>173</v>
      </c>
      <c r="K15" s="177" t="s">
        <v>173</v>
      </c>
      <c r="L15" s="177" t="s">
        <v>228</v>
      </c>
      <c r="M15" s="177"/>
      <c r="N15" s="175"/>
    </row>
    <row r="16" s="153" customFormat="1" ht="22.5" customHeight="1" spans="1:14">
      <c r="A16" s="167" t="s">
        <v>182</v>
      </c>
      <c r="B16" s="165">
        <f>C16-0.5</f>
        <v>10</v>
      </c>
      <c r="C16" s="165">
        <f>D16-0.5</f>
        <v>10.5</v>
      </c>
      <c r="D16" s="163">
        <v>11</v>
      </c>
      <c r="E16" s="165">
        <f>D16+0.5</f>
        <v>11.5</v>
      </c>
      <c r="F16" s="165">
        <f>E16+0.5</f>
        <v>12</v>
      </c>
      <c r="G16" s="165">
        <f>F16+0.7</f>
        <v>12.7</v>
      </c>
      <c r="H16" s="159"/>
      <c r="I16" s="177" t="s">
        <v>173</v>
      </c>
      <c r="J16" s="177" t="s">
        <v>173</v>
      </c>
      <c r="K16" s="177" t="s">
        <v>173</v>
      </c>
      <c r="L16" s="177" t="s">
        <v>173</v>
      </c>
      <c r="M16" s="177"/>
      <c r="N16" s="175"/>
    </row>
    <row r="17" s="153" customFormat="1" ht="22.5" customHeight="1" spans="1:14">
      <c r="A17" s="167" t="s">
        <v>183</v>
      </c>
      <c r="B17" s="165">
        <f>C17-1</f>
        <v>62</v>
      </c>
      <c r="C17" s="165">
        <f>D17-1</f>
        <v>63</v>
      </c>
      <c r="D17" s="163">
        <v>64</v>
      </c>
      <c r="E17" s="165">
        <f>D17+1</f>
        <v>65</v>
      </c>
      <c r="F17" s="165">
        <f>E17+1</f>
        <v>66</v>
      </c>
      <c r="G17" s="165">
        <f>F17+1.5</f>
        <v>67.5</v>
      </c>
      <c r="H17" s="159"/>
      <c r="I17" s="177" t="s">
        <v>173</v>
      </c>
      <c r="J17" s="177" t="s">
        <v>173</v>
      </c>
      <c r="K17" s="177" t="s">
        <v>173</v>
      </c>
      <c r="L17" s="177" t="s">
        <v>173</v>
      </c>
      <c r="M17" s="177"/>
      <c r="N17" s="175"/>
    </row>
    <row r="18" s="153" customFormat="1" ht="22.5" customHeight="1" spans="1:14">
      <c r="A18" s="164" t="s">
        <v>184</v>
      </c>
      <c r="B18" s="165">
        <f>C18-1</f>
        <v>60</v>
      </c>
      <c r="C18" s="165">
        <f>D18-1</f>
        <v>61</v>
      </c>
      <c r="D18" s="163">
        <v>62</v>
      </c>
      <c r="E18" s="165">
        <f>D18+1</f>
        <v>63</v>
      </c>
      <c r="F18" s="165">
        <f>E18+1</f>
        <v>64</v>
      </c>
      <c r="G18" s="165">
        <f>F18+1.5</f>
        <v>65.5</v>
      </c>
      <c r="H18" s="159"/>
      <c r="I18" s="177" t="s">
        <v>171</v>
      </c>
      <c r="J18" s="177" t="s">
        <v>171</v>
      </c>
      <c r="K18" s="177" t="s">
        <v>171</v>
      </c>
      <c r="L18" s="177" t="s">
        <v>171</v>
      </c>
      <c r="M18" s="177"/>
      <c r="N18" s="175"/>
    </row>
    <row r="19" s="153" customFormat="1" ht="22.5" customHeight="1" spans="1:14">
      <c r="A19" s="167" t="s">
        <v>185</v>
      </c>
      <c r="B19" s="165">
        <f>D19</f>
        <v>16</v>
      </c>
      <c r="C19" s="165">
        <f>D19</f>
        <v>16</v>
      </c>
      <c r="D19" s="163">
        <v>16</v>
      </c>
      <c r="E19" s="165">
        <f t="shared" ref="E19:E26" si="4">D19</f>
        <v>16</v>
      </c>
      <c r="F19" s="165">
        <f>D19</f>
        <v>16</v>
      </c>
      <c r="G19" s="165">
        <f>D19</f>
        <v>16</v>
      </c>
      <c r="H19" s="159"/>
      <c r="I19" s="177" t="s">
        <v>173</v>
      </c>
      <c r="J19" s="177" t="s">
        <v>173</v>
      </c>
      <c r="K19" s="177" t="s">
        <v>173</v>
      </c>
      <c r="L19" s="177" t="s">
        <v>173</v>
      </c>
      <c r="M19" s="177"/>
      <c r="N19" s="175"/>
    </row>
    <row r="20" s="153" customFormat="1" ht="22.5" customHeight="1" spans="1:14">
      <c r="A20" s="167" t="s">
        <v>186</v>
      </c>
      <c r="B20" s="165">
        <f>D20</f>
        <v>10.5</v>
      </c>
      <c r="C20" s="165">
        <f>D20</f>
        <v>10.5</v>
      </c>
      <c r="D20" s="163">
        <v>10.5</v>
      </c>
      <c r="E20" s="165">
        <f t="shared" si="4"/>
        <v>10.5</v>
      </c>
      <c r="F20" s="165">
        <f>D20</f>
        <v>10.5</v>
      </c>
      <c r="G20" s="165">
        <f>D20</f>
        <v>10.5</v>
      </c>
      <c r="H20" s="159"/>
      <c r="I20" s="177" t="s">
        <v>173</v>
      </c>
      <c r="J20" s="177" t="s">
        <v>173</v>
      </c>
      <c r="K20" s="177" t="s">
        <v>173</v>
      </c>
      <c r="L20" s="177" t="s">
        <v>173</v>
      </c>
      <c r="M20" s="177"/>
      <c r="N20" s="175"/>
    </row>
    <row r="21" s="153" customFormat="1" ht="22.5" customHeight="1" spans="1:14">
      <c r="A21" s="164" t="s">
        <v>187</v>
      </c>
      <c r="B21" s="165">
        <f>C21-0.5</f>
        <v>43</v>
      </c>
      <c r="C21" s="165">
        <f>D21-0.5</f>
        <v>43.5</v>
      </c>
      <c r="D21" s="163">
        <v>44</v>
      </c>
      <c r="E21" s="165">
        <f t="shared" ref="E21:G21" si="5">D21+0.5</f>
        <v>44.5</v>
      </c>
      <c r="F21" s="165">
        <f t="shared" si="5"/>
        <v>45</v>
      </c>
      <c r="G21" s="165">
        <f t="shared" si="5"/>
        <v>45.5</v>
      </c>
      <c r="H21" s="159"/>
      <c r="I21" s="177" t="s">
        <v>173</v>
      </c>
      <c r="J21" s="177" t="s">
        <v>173</v>
      </c>
      <c r="K21" s="177" t="s">
        <v>173</v>
      </c>
      <c r="L21" s="177" t="s">
        <v>173</v>
      </c>
      <c r="M21" s="177"/>
      <c r="N21" s="175"/>
    </row>
    <row r="22" s="153" customFormat="1" ht="22.5" customHeight="1" spans="1:14">
      <c r="A22" s="164" t="s">
        <v>188</v>
      </c>
      <c r="B22" s="165">
        <f>C22-0.5</f>
        <v>32</v>
      </c>
      <c r="C22" s="165">
        <f>D22-0.5</f>
        <v>32.5</v>
      </c>
      <c r="D22" s="163">
        <v>33</v>
      </c>
      <c r="E22" s="165">
        <f>D22+0.5</f>
        <v>33.5</v>
      </c>
      <c r="F22" s="165">
        <f>E22+0.5</f>
        <v>34</v>
      </c>
      <c r="G22" s="168">
        <f>F22+0.75</f>
        <v>34.75</v>
      </c>
      <c r="H22" s="159"/>
      <c r="I22" s="177" t="s">
        <v>171</v>
      </c>
      <c r="J22" s="177" t="s">
        <v>171</v>
      </c>
      <c r="K22" s="177" t="s">
        <v>171</v>
      </c>
      <c r="L22" s="177" t="s">
        <v>228</v>
      </c>
      <c r="M22" s="177"/>
      <c r="N22" s="175"/>
    </row>
    <row r="23" s="153" customFormat="1" ht="22.5" customHeight="1" spans="1:14">
      <c r="A23" s="169" t="s">
        <v>189</v>
      </c>
      <c r="B23" s="165">
        <f t="shared" ref="B23:B26" si="6">D23-0.5</f>
        <v>32.5</v>
      </c>
      <c r="C23" s="165">
        <f t="shared" ref="C23:C26" si="7">B23</f>
        <v>32.5</v>
      </c>
      <c r="D23" s="163">
        <v>33</v>
      </c>
      <c r="E23" s="165">
        <f t="shared" si="4"/>
        <v>33</v>
      </c>
      <c r="F23" s="165">
        <f t="shared" ref="F23:F26" si="8">D23+1</f>
        <v>34</v>
      </c>
      <c r="G23" s="165">
        <f t="shared" ref="G23:G26" si="9">F23</f>
        <v>34</v>
      </c>
      <c r="H23" s="159"/>
      <c r="I23" s="177" t="s">
        <v>173</v>
      </c>
      <c r="J23" s="177" t="s">
        <v>173</v>
      </c>
      <c r="K23" s="177" t="s">
        <v>173</v>
      </c>
      <c r="L23" s="177" t="s">
        <v>173</v>
      </c>
      <c r="M23" s="177"/>
      <c r="N23" s="175"/>
    </row>
    <row r="24" s="153" customFormat="1" ht="22.5" customHeight="1" spans="1:14">
      <c r="A24" s="167" t="s">
        <v>190</v>
      </c>
      <c r="B24" s="165">
        <f t="shared" si="6"/>
        <v>23.5</v>
      </c>
      <c r="C24" s="165">
        <f t="shared" si="7"/>
        <v>23.5</v>
      </c>
      <c r="D24" s="163">
        <v>24</v>
      </c>
      <c r="E24" s="165">
        <f t="shared" si="4"/>
        <v>24</v>
      </c>
      <c r="F24" s="165">
        <f t="shared" si="8"/>
        <v>25</v>
      </c>
      <c r="G24" s="165">
        <f t="shared" si="9"/>
        <v>25</v>
      </c>
      <c r="H24" s="159"/>
      <c r="I24" s="177" t="s">
        <v>173</v>
      </c>
      <c r="J24" s="177" t="s">
        <v>173</v>
      </c>
      <c r="K24" s="177" t="s">
        <v>173</v>
      </c>
      <c r="L24" s="177" t="s">
        <v>173</v>
      </c>
      <c r="M24" s="177"/>
      <c r="N24" s="175"/>
    </row>
    <row r="25" s="153" customFormat="1" ht="22.5" customHeight="1" spans="1:14">
      <c r="A25" s="164" t="s">
        <v>191</v>
      </c>
      <c r="B25" s="165">
        <f>D25-1</f>
        <v>21</v>
      </c>
      <c r="C25" s="165">
        <f t="shared" si="7"/>
        <v>21</v>
      </c>
      <c r="D25" s="163">
        <v>22</v>
      </c>
      <c r="E25" s="165">
        <f t="shared" si="4"/>
        <v>22</v>
      </c>
      <c r="F25" s="165">
        <f>D25+1.5</f>
        <v>23.5</v>
      </c>
      <c r="G25" s="165">
        <f t="shared" si="9"/>
        <v>23.5</v>
      </c>
      <c r="H25" s="159"/>
      <c r="I25" s="177" t="s">
        <v>173</v>
      </c>
      <c r="J25" s="177" t="s">
        <v>173</v>
      </c>
      <c r="K25" s="177" t="s">
        <v>173</v>
      </c>
      <c r="L25" s="177" t="s">
        <v>173</v>
      </c>
      <c r="M25" s="177"/>
      <c r="N25" s="175"/>
    </row>
    <row r="26" s="153" customFormat="1" ht="22.5" customHeight="1" spans="1:14">
      <c r="A26" s="164" t="s">
        <v>192</v>
      </c>
      <c r="B26" s="165">
        <f t="shared" si="6"/>
        <v>14.5</v>
      </c>
      <c r="C26" s="165">
        <f t="shared" si="7"/>
        <v>14.5</v>
      </c>
      <c r="D26" s="163">
        <v>15</v>
      </c>
      <c r="E26" s="165">
        <f t="shared" si="4"/>
        <v>15</v>
      </c>
      <c r="F26" s="165">
        <f t="shared" si="8"/>
        <v>16</v>
      </c>
      <c r="G26" s="165">
        <f t="shared" si="9"/>
        <v>16</v>
      </c>
      <c r="H26" s="159"/>
      <c r="I26" s="177" t="s">
        <v>173</v>
      </c>
      <c r="J26" s="177" t="s">
        <v>173</v>
      </c>
      <c r="K26" s="177" t="s">
        <v>173</v>
      </c>
      <c r="L26" s="177" t="s">
        <v>173</v>
      </c>
      <c r="M26" s="177"/>
      <c r="N26" s="175"/>
    </row>
    <row r="27" s="153" customFormat="1" ht="22.5" customHeight="1" spans="1:14">
      <c r="A27" s="170" t="s">
        <v>193</v>
      </c>
      <c r="B27" s="171">
        <f>C27-11</f>
        <v>291</v>
      </c>
      <c r="C27" s="171">
        <f>D27-15</f>
        <v>302</v>
      </c>
      <c r="D27" s="163">
        <v>317</v>
      </c>
      <c r="E27" s="171">
        <f>D27+14</f>
        <v>331</v>
      </c>
      <c r="F27" s="171">
        <f>E27+17</f>
        <v>348</v>
      </c>
      <c r="G27" s="171">
        <f>F27+14</f>
        <v>362</v>
      </c>
      <c r="H27" s="159"/>
      <c r="I27" s="177"/>
      <c r="J27" s="177"/>
      <c r="K27" s="177"/>
      <c r="L27" s="177"/>
      <c r="M27" s="177"/>
      <c r="N27" s="177"/>
    </row>
    <row r="28" s="153" customFormat="1" ht="22.5" customHeight="1" spans="1:14">
      <c r="A28" s="170" t="s">
        <v>194</v>
      </c>
      <c r="B28" s="171">
        <f t="shared" ref="B28:G28" si="10">B27-5</f>
        <v>286</v>
      </c>
      <c r="C28" s="171">
        <f t="shared" si="10"/>
        <v>297</v>
      </c>
      <c r="D28" s="163">
        <f t="shared" si="10"/>
        <v>312</v>
      </c>
      <c r="E28" s="171">
        <f t="shared" si="10"/>
        <v>326</v>
      </c>
      <c r="F28" s="171">
        <f t="shared" si="10"/>
        <v>343</v>
      </c>
      <c r="G28" s="171">
        <f t="shared" si="10"/>
        <v>357</v>
      </c>
      <c r="H28" s="159"/>
      <c r="I28" s="177"/>
      <c r="J28" s="177"/>
      <c r="K28" s="177"/>
      <c r="L28" s="177"/>
      <c r="M28" s="177"/>
      <c r="N28" s="177"/>
    </row>
    <row r="29" s="153" customFormat="1" ht="15.6" spans="1:14">
      <c r="A29" s="172" t="s">
        <v>195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</row>
    <row r="30" s="153" customFormat="1" ht="15.6" spans="1:14">
      <c r="A30" s="153" t="s">
        <v>249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</row>
    <row r="31" s="153" customFormat="1" ht="15.6" spans="1:13">
      <c r="A31" s="173"/>
      <c r="B31" s="173"/>
      <c r="C31" s="173"/>
      <c r="D31" s="173"/>
      <c r="E31" s="173"/>
      <c r="F31" s="173"/>
      <c r="G31" s="173"/>
      <c r="H31" s="173"/>
      <c r="I31" s="172" t="s">
        <v>302</v>
      </c>
      <c r="J31" s="178"/>
      <c r="K31" s="172" t="s">
        <v>198</v>
      </c>
      <c r="L31" s="172"/>
      <c r="M31" s="172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G8" sqref="G8:K8"/>
    </sheetView>
  </sheetViews>
  <sheetFormatPr defaultColWidth="9" defaultRowHeight="15.6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</cols>
  <sheetData>
    <row r="1" ht="26.55" spans="1:11">
      <c r="A1" s="67" t="s">
        <v>251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6.35" spans="1:11">
      <c r="A2" s="68" t="s">
        <v>53</v>
      </c>
      <c r="B2" s="69" t="s">
        <v>54</v>
      </c>
      <c r="C2" s="69"/>
      <c r="D2" s="70" t="s">
        <v>61</v>
      </c>
      <c r="E2" s="71" t="s">
        <v>303</v>
      </c>
      <c r="F2" s="72" t="s">
        <v>252</v>
      </c>
      <c r="G2" s="73" t="s">
        <v>304</v>
      </c>
      <c r="H2" s="74"/>
      <c r="I2" s="105" t="s">
        <v>57</v>
      </c>
      <c r="J2" s="133" t="s">
        <v>305</v>
      </c>
      <c r="K2" s="134"/>
    </row>
    <row r="3" spans="1:11">
      <c r="A3" s="75" t="s">
        <v>75</v>
      </c>
      <c r="B3" s="76">
        <v>11684</v>
      </c>
      <c r="C3" s="76"/>
      <c r="D3" s="77" t="s">
        <v>253</v>
      </c>
      <c r="E3" s="78">
        <v>45721</v>
      </c>
      <c r="F3" s="79"/>
      <c r="G3" s="79"/>
      <c r="H3" s="80" t="s">
        <v>254</v>
      </c>
      <c r="I3" s="80"/>
      <c r="J3" s="80"/>
      <c r="K3" s="135"/>
    </row>
    <row r="4" spans="1:11">
      <c r="A4" s="81" t="s">
        <v>72</v>
      </c>
      <c r="B4" s="82">
        <v>4</v>
      </c>
      <c r="C4" s="82">
        <v>6</v>
      </c>
      <c r="D4" s="83" t="s">
        <v>255</v>
      </c>
      <c r="E4" s="79" t="s">
        <v>256</v>
      </c>
      <c r="F4" s="79"/>
      <c r="G4" s="79"/>
      <c r="H4" s="83" t="s">
        <v>257</v>
      </c>
      <c r="I4" s="83"/>
      <c r="J4" s="96" t="s">
        <v>66</v>
      </c>
      <c r="K4" s="136" t="s">
        <v>67</v>
      </c>
    </row>
    <row r="5" spans="1:11">
      <c r="A5" s="81" t="s">
        <v>258</v>
      </c>
      <c r="B5" s="76" t="s">
        <v>306</v>
      </c>
      <c r="C5" s="76"/>
      <c r="D5" s="77" t="s">
        <v>256</v>
      </c>
      <c r="E5" s="77" t="s">
        <v>260</v>
      </c>
      <c r="F5" s="77" t="s">
        <v>261</v>
      </c>
      <c r="G5" s="77" t="s">
        <v>262</v>
      </c>
      <c r="H5" s="83" t="s">
        <v>263</v>
      </c>
      <c r="I5" s="83"/>
      <c r="J5" s="96" t="s">
        <v>66</v>
      </c>
      <c r="K5" s="136" t="s">
        <v>67</v>
      </c>
    </row>
    <row r="6" ht="16.35" spans="1:11">
      <c r="A6" s="84" t="s">
        <v>264</v>
      </c>
      <c r="B6" s="85">
        <v>315</v>
      </c>
      <c r="C6" s="85"/>
      <c r="D6" s="86" t="s">
        <v>265</v>
      </c>
      <c r="E6" s="87"/>
      <c r="F6" s="88">
        <v>11684</v>
      </c>
      <c r="G6" s="86"/>
      <c r="H6" s="89" t="s">
        <v>266</v>
      </c>
      <c r="I6" s="89"/>
      <c r="J6" s="102" t="s">
        <v>66</v>
      </c>
      <c r="K6" s="137" t="s">
        <v>67</v>
      </c>
    </row>
    <row r="7" ht="16.3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267</v>
      </c>
      <c r="B8" s="72" t="s">
        <v>268</v>
      </c>
      <c r="C8" s="72" t="s">
        <v>269</v>
      </c>
      <c r="D8" s="72" t="s">
        <v>270</v>
      </c>
      <c r="E8" s="72" t="s">
        <v>271</v>
      </c>
      <c r="F8" s="72" t="s">
        <v>272</v>
      </c>
      <c r="G8" s="94" t="s">
        <v>307</v>
      </c>
      <c r="H8" s="95"/>
      <c r="I8" s="95"/>
      <c r="J8" s="95"/>
      <c r="K8" s="138"/>
    </row>
    <row r="9" spans="1:11">
      <c r="A9" s="81" t="s">
        <v>274</v>
      </c>
      <c r="B9" s="83"/>
      <c r="C9" s="96" t="s">
        <v>66</v>
      </c>
      <c r="D9" s="96" t="s">
        <v>67</v>
      </c>
      <c r="E9" s="77" t="s">
        <v>275</v>
      </c>
      <c r="F9" s="97" t="s">
        <v>276</v>
      </c>
      <c r="G9" s="98" t="s">
        <v>277</v>
      </c>
      <c r="H9" s="99"/>
      <c r="I9" s="99"/>
      <c r="J9" s="99"/>
      <c r="K9" s="139"/>
    </row>
    <row r="10" spans="1:11">
      <c r="A10" s="81" t="s">
        <v>278</v>
      </c>
      <c r="B10" s="83"/>
      <c r="C10" s="96" t="s">
        <v>66</v>
      </c>
      <c r="D10" s="96" t="s">
        <v>67</v>
      </c>
      <c r="E10" s="77" t="s">
        <v>279</v>
      </c>
      <c r="F10" s="97" t="s">
        <v>277</v>
      </c>
      <c r="G10" s="98" t="s">
        <v>280</v>
      </c>
      <c r="H10" s="99"/>
      <c r="I10" s="99"/>
      <c r="J10" s="99"/>
      <c r="K10" s="139"/>
    </row>
    <row r="11" spans="1:11">
      <c r="A11" s="100" t="s">
        <v>208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90</v>
      </c>
      <c r="B12" s="96" t="s">
        <v>86</v>
      </c>
      <c r="C12" s="96" t="s">
        <v>87</v>
      </c>
      <c r="D12" s="97"/>
      <c r="E12" s="77" t="s">
        <v>88</v>
      </c>
      <c r="F12" s="96" t="s">
        <v>86</v>
      </c>
      <c r="G12" s="96" t="s">
        <v>87</v>
      </c>
      <c r="H12" s="96"/>
      <c r="I12" s="77" t="s">
        <v>281</v>
      </c>
      <c r="J12" s="96" t="s">
        <v>86</v>
      </c>
      <c r="K12" s="136" t="s">
        <v>87</v>
      </c>
    </row>
    <row r="13" spans="1:11">
      <c r="A13" s="75" t="s">
        <v>93</v>
      </c>
      <c r="B13" s="96" t="s">
        <v>86</v>
      </c>
      <c r="C13" s="96" t="s">
        <v>87</v>
      </c>
      <c r="D13" s="97"/>
      <c r="E13" s="77" t="s">
        <v>98</v>
      </c>
      <c r="F13" s="96" t="s">
        <v>86</v>
      </c>
      <c r="G13" s="96" t="s">
        <v>87</v>
      </c>
      <c r="H13" s="96"/>
      <c r="I13" s="77" t="s">
        <v>282</v>
      </c>
      <c r="J13" s="96" t="s">
        <v>86</v>
      </c>
      <c r="K13" s="136" t="s">
        <v>87</v>
      </c>
    </row>
    <row r="14" ht="16.35" spans="1:11">
      <c r="A14" s="84" t="s">
        <v>283</v>
      </c>
      <c r="B14" s="102" t="s">
        <v>86</v>
      </c>
      <c r="C14" s="102" t="s">
        <v>87</v>
      </c>
      <c r="D14" s="87"/>
      <c r="E14" s="86" t="s">
        <v>284</v>
      </c>
      <c r="F14" s="102" t="s">
        <v>86</v>
      </c>
      <c r="G14" s="102" t="s">
        <v>87</v>
      </c>
      <c r="H14" s="102"/>
      <c r="I14" s="86" t="s">
        <v>285</v>
      </c>
      <c r="J14" s="102" t="s">
        <v>86</v>
      </c>
      <c r="K14" s="137" t="s">
        <v>87</v>
      </c>
    </row>
    <row r="15" ht="16.35" spans="1:11">
      <c r="A15" s="90" t="s">
        <v>195</v>
      </c>
      <c r="B15" s="103" t="s">
        <v>277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pans="1:11">
      <c r="A16" s="68" t="s">
        <v>286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308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288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06" t="s">
        <v>309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3"/>
    </row>
    <row r="20" spans="1:11">
      <c r="A20" s="108" t="s">
        <v>310</v>
      </c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08" t="s">
        <v>311</v>
      </c>
      <c r="B21" s="99"/>
      <c r="C21" s="99"/>
      <c r="D21" s="99"/>
      <c r="E21" s="99"/>
      <c r="F21" s="99"/>
      <c r="G21" s="99"/>
      <c r="H21" s="99"/>
      <c r="I21" s="99"/>
      <c r="J21" s="99"/>
      <c r="K21" s="139"/>
    </row>
    <row r="22" spans="1:11">
      <c r="A22" s="108" t="s">
        <v>312</v>
      </c>
      <c r="B22" s="99"/>
      <c r="C22" s="99"/>
      <c r="D22" s="99"/>
      <c r="E22" s="99"/>
      <c r="F22" s="99"/>
      <c r="G22" s="99"/>
      <c r="H22" s="99"/>
      <c r="I22" s="99"/>
      <c r="J22" s="99"/>
      <c r="K22" s="13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124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6.35" spans="1:11">
      <c r="A25" s="111" t="s">
        <v>290</v>
      </c>
      <c r="B25" s="112" t="s">
        <v>277</v>
      </c>
      <c r="C25" s="112"/>
      <c r="D25" s="112"/>
      <c r="E25" s="112"/>
      <c r="F25" s="112"/>
      <c r="G25" s="112"/>
      <c r="H25" s="112"/>
      <c r="I25" s="112"/>
      <c r="J25" s="112"/>
      <c r="K25" s="145"/>
    </row>
    <row r="26" ht="16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291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5" t="s">
        <v>313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6"/>
    </row>
    <row r="29" spans="1:11">
      <c r="A29" s="115" t="s">
        <v>314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6"/>
    </row>
    <row r="30" spans="1:11">
      <c r="A30" s="115" t="s">
        <v>315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46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6.35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spans="1:11">
      <c r="A37" s="124" t="s">
        <v>292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pans="1:11">
      <c r="A38" s="81" t="s">
        <v>293</v>
      </c>
      <c r="B38" s="83"/>
      <c r="C38" s="83"/>
      <c r="D38" s="80" t="s">
        <v>294</v>
      </c>
      <c r="E38" s="80"/>
      <c r="F38" s="126" t="s">
        <v>295</v>
      </c>
      <c r="G38" s="127"/>
      <c r="H38" s="83" t="s">
        <v>296</v>
      </c>
      <c r="I38" s="83"/>
      <c r="J38" s="83" t="s">
        <v>297</v>
      </c>
      <c r="K38" s="142"/>
    </row>
    <row r="39" spans="1:11">
      <c r="A39" s="81" t="s">
        <v>195</v>
      </c>
      <c r="B39" s="128" t="s">
        <v>316</v>
      </c>
      <c r="C39" s="128"/>
      <c r="D39" s="128"/>
      <c r="E39" s="128"/>
      <c r="F39" s="128"/>
      <c r="G39" s="128"/>
      <c r="H39" s="128"/>
      <c r="I39" s="128"/>
      <c r="J39" s="128"/>
      <c r="K39" s="151"/>
    </row>
    <row r="40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16.35" spans="1:11">
      <c r="A42" s="84" t="s">
        <v>144</v>
      </c>
      <c r="B42" s="129" t="s">
        <v>317</v>
      </c>
      <c r="C42" s="129"/>
      <c r="D42" s="86" t="s">
        <v>299</v>
      </c>
      <c r="E42" s="130" t="s">
        <v>318</v>
      </c>
      <c r="F42" s="86" t="s">
        <v>148</v>
      </c>
      <c r="G42" s="131">
        <v>45724</v>
      </c>
      <c r="H42" s="132" t="s">
        <v>149</v>
      </c>
      <c r="I42" s="132"/>
      <c r="J42" s="129" t="s">
        <v>318</v>
      </c>
      <c r="K42" s="15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2025-08-02T11:14:41Z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