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尾期2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<sst xmlns="http://schemas.openxmlformats.org/spreadsheetml/2006/main" count="1252" uniqueCount="417">
  <si>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</si>
  <si>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</si>
  <si>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</si>
  <si>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</si>
  <si>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</si>
  <si>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</si>
  <si>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</si>
  <si>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</si>
  <si>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</si>
  <si>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</si>
  <si>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</si>
  <si>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</si>
  <si>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</si>
  <si>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</si>
  <si>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</si>
  <si>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</si>
  <si>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</si>
  <si>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</si>
  <si>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</si>
  <si>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</si>
  <si>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</si>
  <si>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</si>
  <si>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</si>
  <si>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</si>
  <si>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</si>
  <si>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</si>
  <si>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</si>
  <si>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</si>
  <si>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</si>
  <si>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</si>
  <si>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</si>
  <si>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</si>
  <si>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</si>
  <si>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</si>
  <si>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</si>
  <si>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</si>
  <si>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</si>
  <si>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</si>
  <si>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</si>
  <si>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</si>
  <si>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</si>
  <si>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</si>
  <si>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</si>
  <si>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</si>
  <si>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</si>
  <si>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</si>
  <si>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</si>
  <si>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</si>
  <si>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</si>
  <si>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</si>
  <si>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</si>
  <si>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</si>
  <si>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</si>
  <si>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</si>
  <si>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</si>
  <si>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</si>
  <si>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</si>
  <si>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</si>
  <si>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</si>
  <si>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</si>
  <si>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</si>
  <si>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</si>
  <si>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TADDAN91037</t>
  </si>
  <si>
    <t>合同交期</t>
  </si>
  <si>
    <t>2025/9/8-2106件（1000-TR01）2025/9/8-4件（海外-迪拜）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</si>
  <si>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</si>
  <si>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</si>
  <si>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</si>
  <si>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</si>
  <si>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</si>
  <si>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</si>
  <si>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</si>
  <si>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</si>
  <si>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</si>
  <si>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</si>
  <si>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</si>
  <si>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2110件</t>
  </si>
  <si>
    <t>包装预计完成日</t>
  </si>
  <si>
    <t>印花、刺绣确认样</t>
  </si>
  <si>
    <t>采购凭证编号：</t>
  </si>
  <si>
    <t>CGDD25043000024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</si>
  <si>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</si>
  <si>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</si>
  <si>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</si>
  <si>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</si>
  <si>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</si>
  <si>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</si>
  <si>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</si>
  <si>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</si>
  <si>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</si>
  <si>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</si>
  <si>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</si>
  <si>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</si>
  <si>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</si>
  <si>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</si>
  <si>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</si>
  <si>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</si>
  <si>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</si>
  <si>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</si>
  <si>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</si>
  <si>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</si>
  <si>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</si>
  <si>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</si>
  <si>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</si>
  <si>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</si>
  <si>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</si>
  <si>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</si>
  <si>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</si>
  <si>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</si>
  <si>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</si>
  <si>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      号型       颜色</t>
  </si>
  <si>
    <t>S 165/88B</t>
  </si>
  <si>
    <t>M 170/92B</t>
  </si>
  <si>
    <t>L 175/96B</t>
  </si>
  <si>
    <t>XL 180/100B</t>
  </si>
  <si>
    <t>XXL 185/104B</t>
  </si>
  <si>
    <t>XXXL 190/108B</t>
  </si>
  <si>
    <t>未裁齐原因</t>
  </si>
  <si>
    <t>日光橙 AG9X</t>
  </si>
  <si>
    <t>黑色 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</si>
  <si>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</si>
  <si>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G01X L175/96B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</si>
  <si>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</si>
  <si>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</si>
  <si>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</si>
  <si>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</si>
  <si>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</si>
  <si>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</si>
  <si>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1.前挡风片不顺直，且帽口顶端不平服有高低位。</t>
  </si>
  <si>
    <t>2.前拼（上下拼）兜盖处吃皱，两侧弧势不一致；缝份倒向错误。</t>
  </si>
  <si>
    <t>3.胸袋拉链两端弧势不一致，不圆顺，偏位。</t>
  </si>
  <si>
    <t>4.下摆不平顺，底摆处拉链突角。</t>
  </si>
  <si>
    <t>5.上袖不圆顺。</t>
  </si>
  <si>
    <t>6.袖牌不平服，袖口拼小0.5cm（宽度）。</t>
  </si>
  <si>
    <t>7.内领拉链处吃皱，不平服（右侧）。</t>
  </si>
  <si>
    <t>8.底襟防拉线宽窄不均匀，明线打扭。</t>
  </si>
  <si>
    <t>9.里斗套结偏长。</t>
  </si>
  <si>
    <t>10.帽调节外扣，打扭，里穿调节绳偏短。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</si>
  <si>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</si>
  <si>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</si>
  <si>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</si>
  <si>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</si>
  <si>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</si>
  <si>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</si>
  <si>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</si>
  <si>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</si>
  <si>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</si>
  <si>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</si>
  <si>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</si>
  <si>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</si>
  <si>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</si>
  <si>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</si>
  <si>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</si>
  <si>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</si>
  <si>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</si>
  <si>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</si>
  <si>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</si>
  <si>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</si>
  <si>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</si>
  <si>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</si>
  <si>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</si>
  <si>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</si>
  <si>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</si>
  <si>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</si>
  <si>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</si>
  <si>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</si>
  <si>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</si>
  <si>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</si>
  <si>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</si>
  <si>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</si>
  <si>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</si>
  <si>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</si>
  <si>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黑色 L 175/96B</t>
  </si>
  <si>
    <t>后中长</t>
  </si>
  <si>
    <t>0</t>
  </si>
  <si>
    <t>前中长</t>
  </si>
  <si>
    <t>+1</t>
  </si>
  <si>
    <t>胸围</t>
  </si>
  <si>
    <t>腰围</t>
  </si>
  <si>
    <t>下摆</t>
  </si>
  <si>
    <t>总肩宽</t>
  </si>
  <si>
    <t>+0.5</t>
  </si>
  <si>
    <t>肩点袖长</t>
  </si>
  <si>
    <t>袖肥</t>
  </si>
  <si>
    <t>袖肘</t>
  </si>
  <si>
    <t>袖口 平量</t>
  </si>
  <si>
    <t>内袖口平量</t>
  </si>
  <si>
    <t>内袖口外露</t>
  </si>
  <si>
    <t>下领围</t>
  </si>
  <si>
    <t>前领高</t>
  </si>
  <si>
    <t>帽高　</t>
  </si>
  <si>
    <t>帽宽</t>
  </si>
  <si>
    <t>胸袋长</t>
  </si>
  <si>
    <t>侧插袋拉链开口长</t>
  </si>
  <si>
    <t>内袋拉链开口长</t>
  </si>
  <si>
    <t>充绒量(g)</t>
  </si>
  <si>
    <t>水洗标指示含绒量</t>
  </si>
  <si>
    <t>备注：</t>
  </si>
  <si>
    <t xml:space="preserve">     初期请洗测2-3件，有问题的另加测量数量。</t>
  </si>
  <si>
    <t>验货时间：6/23</t>
  </si>
  <si>
    <t>跟单QC:王蕾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</si>
  <si>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</si>
  <si>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</si>
  <si>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</si>
  <si>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</si>
  <si>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</si>
  <si>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</si>
  <si>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</si>
  <si>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</si>
  <si>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</si>
  <si>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</si>
  <si>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</si>
  <si>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</si>
  <si>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G01X S#10件，M#10件，L#10件，XL#10件，XXL#10件，XXXL10件</t>
  </si>
  <si>
    <t>日光橙 AG9X S#10件，M#10件，L#10件，XL#10件，XXL#10件，XXXL10件</t>
  </si>
  <si>
    <t>【耐水洗测试】：耐洗水测试明细（要求齐色、齐号）</t>
  </si>
  <si>
    <t>黑色 G01X L 175/96B 1件</t>
  </si>
  <si>
    <t>日光橙 AG9X L 175/96B 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</si>
  <si>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</si>
  <si>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</si>
  <si>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</si>
  <si>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1.袖山寨条位置里面不对称，打扭，袖笼不平服。</t>
  </si>
  <si>
    <t>2.前门拉链两侧拼接处有高低位，不对称。</t>
  </si>
  <si>
    <t>3.魔术贴上下不吻合，错位。</t>
  </si>
  <si>
    <t>4.帽口内调节器处不平服，打扭，里穿绳不顺畅。</t>
  </si>
  <si>
    <t>5.帽口魔术贴死褶。</t>
  </si>
  <si>
    <t>6.袖口寨条寨点死褶。</t>
  </si>
  <si>
    <t>【整改的严重缺陷及整改复核时间】</t>
  </si>
  <si>
    <t>尾期复核品质情况</t>
  </si>
  <si>
    <t>日光橙</t>
  </si>
  <si>
    <t>黑色</t>
  </si>
  <si>
    <t>0/+0.5/+0.5</t>
  </si>
  <si>
    <t>0/+0.5/0</t>
  </si>
  <si>
    <t>+0.5/0/+0.5</t>
  </si>
  <si>
    <t>+1/+1/+0.9</t>
  </si>
  <si>
    <t>0/0/0</t>
  </si>
  <si>
    <t>+1/+0.5/+0.5</t>
  </si>
  <si>
    <t>+1/+1/+1</t>
  </si>
  <si>
    <t>+0.5/0/+1</t>
  </si>
  <si>
    <t>+1/0/+1</t>
  </si>
  <si>
    <t>+1/0/+0.5</t>
  </si>
  <si>
    <t>0/0/+1</t>
  </si>
  <si>
    <t>+0.5/+1/0</t>
  </si>
  <si>
    <t>+0.5/+0.5/+0.5</t>
  </si>
  <si>
    <t>0/+0.5/+0.7</t>
  </si>
  <si>
    <t>+0.5/+1/+0.5</t>
  </si>
  <si>
    <t>+1/+1/+0.8</t>
  </si>
  <si>
    <t>+0.5/+0.6/+0.6</t>
  </si>
  <si>
    <t>+0.6/+0.5/+0.5</t>
  </si>
  <si>
    <t>+0.5/+0.5/0</t>
  </si>
  <si>
    <t>0/0/+0.5</t>
  </si>
  <si>
    <t>+1/+1/0</t>
  </si>
  <si>
    <t>+1/0/0</t>
  </si>
  <si>
    <t xml:space="preserve">     齐色齐码请洗测各2-3件，有问题的另加测量数量。</t>
  </si>
  <si>
    <t>验货时间：7/22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</si>
  <si>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</si>
  <si>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</si>
  <si>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</si>
  <si>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</si>
  <si>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</si>
  <si>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</si>
  <si>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</si>
  <si>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</si>
  <si>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</si>
  <si>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</si>
  <si>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</si>
  <si>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</si>
  <si>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</si>
  <si>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</si>
  <si>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</si>
  <si>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</si>
  <si>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</si>
  <si>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</si>
  <si>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</si>
  <si>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</si>
  <si>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</si>
  <si>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</si>
  <si>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采购凭证编号：CGDD25043000024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</si>
  <si>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</si>
  <si>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</si>
  <si>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</si>
  <si>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</si>
  <si>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</si>
  <si>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</si>
  <si>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</si>
  <si>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</si>
  <si>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</si>
  <si>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</si>
  <si>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</si>
  <si>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</si>
  <si>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</si>
  <si>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</si>
  <si>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</si>
  <si>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G01X L#1件，XL#1件，XXL#1件，XXXL1件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</si>
  <si>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</si>
  <si>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</si>
  <si>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</si>
  <si>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</si>
  <si>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</si>
  <si>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</si>
  <si>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</si>
  <si>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</si>
  <si>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</si>
  <si>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检验人</t>
  </si>
  <si>
    <t>+0.9</t>
  </si>
  <si>
    <t>+0.8</t>
  </si>
  <si>
    <t>+0.6</t>
  </si>
  <si>
    <t>验货时间：8/2</t>
  </si>
  <si>
    <t>TAJJAN81054</t>
  </si>
  <si>
    <t>男式短袖T恤</t>
  </si>
  <si>
    <t>制作工厂</t>
  </si>
  <si>
    <t>二次</t>
  </si>
  <si>
    <t>采购凭证编号：CGDD24112100028</t>
  </si>
  <si>
    <t>①成品完成比例（%）：95%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</si>
  <si>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</si>
  <si>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</si>
  <si>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</si>
  <si>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</si>
  <si>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</si>
  <si>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</si>
  <si>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</si>
  <si>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</si>
  <si>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服装QC部门</t>
  </si>
  <si>
    <t>姓名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</si>
  <si>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</si>
  <si>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</si>
  <si>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</si>
  <si>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</si>
  <si>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</si>
  <si>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</si>
  <si>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</si>
  <si>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</si>
  <si>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</si>
  <si>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</si>
  <si>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</si>
  <si>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</si>
  <si>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</si>
  <si>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</si>
  <si>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</si>
  <si>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</si>
  <si>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</si>
  <si>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6467#</t>
  </si>
  <si>
    <t>尼龙四面弹</t>
  </si>
  <si>
    <t>24SS日光橙</t>
  </si>
  <si>
    <t>青岛锦瑞麟</t>
  </si>
  <si>
    <t>合格</t>
  </si>
  <si>
    <t>YES</t>
  </si>
  <si>
    <t>6470#</t>
  </si>
  <si>
    <t>19SS黑色</t>
  </si>
  <si>
    <t>3483#</t>
  </si>
  <si>
    <t>6469#</t>
  </si>
  <si>
    <t>6468#</t>
  </si>
  <si>
    <t>制表时间：5/26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</si>
  <si>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</si>
  <si>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</si>
  <si>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</si>
  <si>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</si>
  <si>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</si>
  <si>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</si>
  <si>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</si>
  <si>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</si>
  <si>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</si>
  <si>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</si>
  <si>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径向：-1.6 纬向：-0.8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</si>
  <si>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</si>
  <si>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</si>
  <si>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</si>
  <si>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</si>
  <si>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</si>
  <si>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</si>
  <si>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</si>
  <si>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</si>
  <si>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</si>
  <si>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</si>
  <si>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</si>
  <si>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有拼色情况，深浅色已做浸泡测试无异常。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</si>
  <si>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</si>
  <si>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</si>
  <si>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</si>
  <si>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</si>
  <si>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</si>
  <si>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</si>
  <si>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</si>
  <si>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</si>
  <si>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</si>
  <si>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</si>
  <si>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</si>
  <si>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</si>
  <si>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</si>
  <si>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</si>
  <si>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</si>
  <si>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</si>
  <si>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</si>
  <si>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</si>
  <si>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</si>
  <si>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</si>
  <si>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</si>
  <si>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</si>
  <si>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胸口袋拉链车库</t>
  </si>
  <si>
    <t>双面胶</t>
  </si>
  <si>
    <t>洗测2次</t>
  </si>
  <si>
    <t>洗测3次</t>
  </si>
  <si>
    <t>洗测4次</t>
  </si>
  <si>
    <t>洗测5次</t>
  </si>
  <si>
    <t>门牌面，袖袢面</t>
  </si>
  <si>
    <t>单面胶</t>
  </si>
  <si>
    <t>制表时间：5/31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</si>
  <si>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</si>
  <si>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</si>
  <si>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</si>
  <si>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</si>
  <si>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泰丰</t>
  </si>
  <si>
    <t>ZD00010</t>
  </si>
  <si>
    <t>锦湾</t>
  </si>
  <si>
    <t>XJ00024</t>
  </si>
  <si>
    <t>ZD00265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</si>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</sst>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9" borderId="77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8" applyNumberFormat="0" applyFill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0" borderId="7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0" borderId="80" applyNumberFormat="0" applyAlignment="0" applyProtection="0">
      <alignment vertical="center"/>
    </xf>
    <xf numFmtId="0" fontId="52" fillId="11" borderId="81" applyNumberFormat="0" applyAlignment="0" applyProtection="0">
      <alignment vertical="center"/>
    </xf>
    <xf numFmtId="0" fontId="53" fillId="11" borderId="80" applyNumberFormat="0" applyAlignment="0" applyProtection="0">
      <alignment vertical="center"/>
    </xf>
    <xf numFmtId="0" fontId="54" fillId="12" borderId="82" applyNumberFormat="0" applyAlignment="0" applyProtection="0">
      <alignment vertical="center"/>
    </xf>
    <xf numFmtId="0" fontId="55" fillId="0" borderId="83" applyNumberFormat="0" applyFill="0" applyAlignment="0" applyProtection="0">
      <alignment vertical="center"/>
    </xf>
    <xf numFmtId="0" fontId="56" fillId="0" borderId="84" applyNumberFormat="0" applyFill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0" borderId="0">
      <alignment vertical="center"/>
    </xf>
    <xf numFmtId="0" fontId="12" fillId="0" borderId="0"/>
  </cellStyleXfs>
  <cellXfs count="4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0" borderId="0" xfId="49" applyFill="1" applyAlignment="1">
      <alignment horizontal="left" vertical="center"/>
    </xf>
    <xf numFmtId="0" fontId="13" fillId="0" borderId="16" xfId="49" applyFont="1" applyFill="1" applyBorder="1" applyAlignment="1">
      <alignment horizontal="center" vertical="top"/>
    </xf>
    <xf numFmtId="0" fontId="14" fillId="0" borderId="17" xfId="49" applyFont="1" applyFill="1" applyBorder="1" applyAlignment="1">
      <alignment horizontal="left" vertical="center"/>
    </xf>
    <xf numFmtId="0" fontId="15" fillId="0" borderId="18" xfId="49" applyFont="1" applyBorder="1" applyAlignment="1">
      <alignment horizontal="center" vertical="center"/>
    </xf>
    <xf numFmtId="0" fontId="14" fillId="0" borderId="19" xfId="49" applyFont="1" applyFill="1" applyBorder="1" applyAlignment="1">
      <alignment horizontal="center" vertical="center"/>
    </xf>
    <xf numFmtId="0" fontId="16" fillId="0" borderId="19" xfId="49" applyFont="1" applyFill="1" applyBorder="1" applyAlignment="1">
      <alignment vertical="center"/>
    </xf>
    <xf numFmtId="0" fontId="14" fillId="0" borderId="19" xfId="49" applyFont="1" applyFill="1" applyBorder="1" applyAlignment="1">
      <alignment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4" fillId="0" borderId="22" xfId="49" applyFont="1" applyFill="1" applyBorder="1" applyAlignment="1">
      <alignment vertical="center"/>
    </xf>
    <xf numFmtId="0" fontId="15" fillId="0" borderId="23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vertical="center"/>
    </xf>
    <xf numFmtId="58" fontId="16" fillId="0" borderId="23" xfId="49" applyNumberFormat="1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horizontal="center" vertical="center"/>
    </xf>
    <xf numFmtId="0" fontId="14" fillId="0" borderId="22" xfId="49" applyFont="1" applyFill="1" applyBorder="1" applyAlignment="1">
      <alignment horizontal="left" vertical="center"/>
    </xf>
    <xf numFmtId="0" fontId="15" fillId="0" borderId="23" xfId="49" applyFont="1" applyFill="1" applyBorder="1" applyAlignment="1">
      <alignment horizontal="right" vertical="center"/>
    </xf>
    <xf numFmtId="0" fontId="14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vertical="center"/>
    </xf>
    <xf numFmtId="0" fontId="15" fillId="0" borderId="25" xfId="49" applyFont="1" applyFill="1" applyBorder="1" applyAlignment="1">
      <alignment horizontal="right" vertical="center"/>
    </xf>
    <xf numFmtId="0" fontId="14" fillId="0" borderId="25" xfId="49" applyFont="1" applyFill="1" applyBorder="1" applyAlignment="1">
      <alignment vertical="center"/>
    </xf>
    <xf numFmtId="0" fontId="17" fillId="0" borderId="25" xfId="49" applyFont="1" applyFill="1" applyBorder="1" applyAlignment="1">
      <alignment vertical="center"/>
    </xf>
    <xf numFmtId="0" fontId="16" fillId="0" borderId="25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4" fillId="0" borderId="0" xfId="49" applyFont="1" applyFill="1" applyBorder="1" applyAlignment="1">
      <alignment vertical="center"/>
    </xf>
    <xf numFmtId="0" fontId="17" fillId="0" borderId="0" xfId="49" applyFont="1" applyFill="1" applyBorder="1" applyAlignment="1">
      <alignment vertical="center"/>
    </xf>
    <xf numFmtId="0" fontId="17" fillId="0" borderId="0" xfId="49" applyFont="1" applyFill="1" applyAlignment="1">
      <alignment horizontal="left" vertical="center"/>
    </xf>
    <xf numFmtId="0" fontId="14" fillId="0" borderId="17" xfId="49" applyFont="1" applyFill="1" applyBorder="1" applyAlignment="1">
      <alignment vertical="center"/>
    </xf>
    <xf numFmtId="0" fontId="14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left" vertical="center"/>
    </xf>
    <xf numFmtId="0" fontId="14" fillId="0" borderId="19" xfId="49" applyFont="1" applyFill="1" applyBorder="1" applyAlignment="1">
      <alignment horizontal="left" vertical="center"/>
    </xf>
    <xf numFmtId="0" fontId="16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 wrapText="1"/>
    </xf>
    <xf numFmtId="0" fontId="17" fillId="0" borderId="23" xfId="49" applyFont="1" applyFill="1" applyBorder="1" applyAlignment="1">
      <alignment horizontal="left" vertical="center" wrapText="1"/>
    </xf>
    <xf numFmtId="0" fontId="14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center" vertical="center"/>
    </xf>
    <xf numFmtId="0" fontId="14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2" fillId="0" borderId="30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center" vertical="center"/>
    </xf>
    <xf numFmtId="0" fontId="16" fillId="0" borderId="25" xfId="49" applyFont="1" applyFill="1" applyBorder="1" applyAlignment="1">
      <alignment vertical="center"/>
    </xf>
    <xf numFmtId="58" fontId="16" fillId="0" borderId="25" xfId="49" applyNumberFormat="1" applyFont="1" applyFill="1" applyBorder="1" applyAlignment="1">
      <alignment vertical="center"/>
    </xf>
    <xf numFmtId="0" fontId="14" fillId="0" borderId="25" xfId="49" applyFont="1" applyFill="1" applyBorder="1" applyAlignment="1">
      <alignment horizontal="center" vertical="center"/>
    </xf>
    <xf numFmtId="0" fontId="16" fillId="0" borderId="26" xfId="49" applyFont="1" applyFill="1" applyBorder="1" applyAlignment="1">
      <alignment horizontal="center" vertical="center"/>
    </xf>
    <xf numFmtId="0" fontId="17" fillId="0" borderId="36" xfId="49" applyFont="1" applyFill="1" applyBorder="1" applyAlignment="1">
      <alignment horizontal="center" vertical="center"/>
    </xf>
    <xf numFmtId="0" fontId="14" fillId="0" borderId="37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 wrapText="1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2" fillId="0" borderId="39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center" vertical="center"/>
    </xf>
    <xf numFmtId="0" fontId="22" fillId="3" borderId="0" xfId="50" applyFont="1" applyFill="1"/>
    <xf numFmtId="0" fontId="23" fillId="3" borderId="0" xfId="50" applyFont="1" applyFill="1" applyBorder="1" applyAlignment="1">
      <alignment horizontal="center"/>
    </xf>
    <xf numFmtId="0" fontId="22" fillId="3" borderId="0" xfId="50" applyFont="1" applyFill="1" applyBorder="1" applyAlignment="1">
      <alignment horizontal="center"/>
    </xf>
    <xf numFmtId="0" fontId="23" fillId="3" borderId="2" xfId="49" applyFont="1" applyFill="1" applyBorder="1" applyAlignment="1">
      <alignment horizontal="left" vertical="center"/>
    </xf>
    <xf numFmtId="0" fontId="12" fillId="3" borderId="2" xfId="49" applyFont="1" applyFill="1" applyBorder="1" applyAlignment="1">
      <alignment horizontal="center" vertical="center"/>
    </xf>
    <xf numFmtId="0" fontId="23" fillId="3" borderId="2" xfId="49" applyFont="1" applyFill="1" applyBorder="1" applyAlignment="1">
      <alignment vertical="center"/>
    </xf>
    <xf numFmtId="0" fontId="22" fillId="3" borderId="42" xfId="50" applyFont="1" applyFill="1" applyBorder="1" applyAlignment="1">
      <alignment horizontal="center"/>
    </xf>
    <xf numFmtId="0" fontId="20" fillId="3" borderId="2" xfId="50" applyFont="1" applyFill="1" applyBorder="1" applyAlignment="1" applyProtection="1">
      <alignment horizontal="center" vertical="center"/>
    </xf>
    <xf numFmtId="0" fontId="20" fillId="3" borderId="2" xfId="50" applyFont="1" applyFill="1" applyBorder="1" applyAlignment="1">
      <alignment horizontal="center" vertical="center"/>
    </xf>
    <xf numFmtId="0" fontId="22" fillId="3" borderId="2" xfId="50" applyFont="1" applyFill="1" applyBorder="1" applyAlignment="1">
      <alignment horizontal="center"/>
    </xf>
    <xf numFmtId="0" fontId="24" fillId="0" borderId="2" xfId="56" applyNumberFormat="1" applyFont="1" applyFill="1" applyBorder="1" applyAlignment="1">
      <alignment horizontal="center" vertical="center"/>
    </xf>
    <xf numFmtId="0" fontId="24" fillId="4" borderId="2" xfId="56" applyNumberFormat="1" applyFont="1" applyFill="1" applyBorder="1" applyAlignment="1">
      <alignment horizontal="center" vertical="center"/>
    </xf>
    <xf numFmtId="0" fontId="24" fillId="0" borderId="2" xfId="56" applyNumberFormat="1" applyFont="1" applyFill="1" applyBorder="1" applyAlignment="1">
      <alignment horizontal="left" vertical="center" shrinkToFit="1"/>
    </xf>
    <xf numFmtId="177" fontId="25" fillId="0" borderId="2" xfId="56" applyNumberFormat="1" applyFont="1" applyFill="1" applyBorder="1" applyAlignment="1">
      <alignment horizontal="center" vertical="center"/>
    </xf>
    <xf numFmtId="0" fontId="24" fillId="0" borderId="2" xfId="56" applyNumberFormat="1" applyFont="1" applyFill="1" applyBorder="1" applyAlignment="1">
      <alignment vertical="center" shrinkToFit="1"/>
    </xf>
    <xf numFmtId="0" fontId="24" fillId="5" borderId="2" xfId="56" applyNumberFormat="1" applyFont="1" applyFill="1" applyBorder="1" applyAlignment="1">
      <alignment horizontal="left" vertical="center" shrinkToFit="1"/>
    </xf>
    <xf numFmtId="177" fontId="25" fillId="5" borderId="2" xfId="56" applyNumberFormat="1" applyFont="1" applyFill="1" applyBorder="1" applyAlignment="1">
      <alignment horizontal="center" vertical="center"/>
    </xf>
    <xf numFmtId="0" fontId="24" fillId="5" borderId="2" xfId="56" applyNumberFormat="1" applyFont="1" applyFill="1" applyBorder="1" applyAlignment="1">
      <alignment horizontal="center" vertical="center"/>
    </xf>
    <xf numFmtId="178" fontId="25" fillId="0" borderId="2" xfId="56" applyNumberFormat="1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shrinkToFit="1"/>
    </xf>
    <xf numFmtId="177" fontId="26" fillId="0" borderId="2" xfId="0" applyNumberFormat="1" applyFont="1" applyFill="1" applyBorder="1" applyAlignment="1">
      <alignment horizontal="center" vertical="center"/>
    </xf>
    <xf numFmtId="177" fontId="25" fillId="0" borderId="2" xfId="0" applyNumberFormat="1" applyFont="1" applyFill="1" applyBorder="1" applyAlignment="1">
      <alignment horizontal="center" vertical="center"/>
    </xf>
    <xf numFmtId="0" fontId="23" fillId="3" borderId="0" xfId="50" applyFont="1" applyFill="1"/>
    <xf numFmtId="0" fontId="0" fillId="3" borderId="0" xfId="51" applyFont="1" applyFill="1">
      <alignment vertical="center"/>
    </xf>
    <xf numFmtId="0" fontId="23" fillId="3" borderId="42" xfId="49" applyFont="1" applyFill="1" applyBorder="1" applyAlignment="1">
      <alignment horizontal="left" vertical="center"/>
    </xf>
    <xf numFmtId="0" fontId="12" fillId="3" borderId="42" xfId="49" applyFont="1" applyFill="1" applyBorder="1" applyAlignment="1">
      <alignment horizontal="center" vertical="center"/>
    </xf>
    <xf numFmtId="0" fontId="12" fillId="3" borderId="43" xfId="49" applyFont="1" applyFill="1" applyBorder="1" applyAlignment="1">
      <alignment horizontal="center" vertical="center"/>
    </xf>
    <xf numFmtId="0" fontId="23" fillId="3" borderId="2" xfId="50" applyFont="1" applyFill="1" applyBorder="1" applyAlignment="1" applyProtection="1">
      <alignment horizontal="center" vertical="center"/>
    </xf>
    <xf numFmtId="0" fontId="23" fillId="3" borderId="44" xfId="50" applyFont="1" applyFill="1" applyBorder="1" applyAlignment="1" applyProtection="1">
      <alignment horizontal="center" vertical="center"/>
    </xf>
    <xf numFmtId="49" fontId="20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27" fillId="3" borderId="2" xfId="51" applyNumberFormat="1" applyFont="1" applyFill="1" applyBorder="1" applyAlignment="1">
      <alignment horizontal="center" vertical="center"/>
    </xf>
    <xf numFmtId="49" fontId="19" fillId="3" borderId="2" xfId="51" applyNumberFormat="1" applyFont="1" applyFill="1" applyBorder="1" applyAlignment="1">
      <alignment horizontal="center" vertical="center"/>
    </xf>
    <xf numFmtId="14" fontId="23" fillId="3" borderId="0" xfId="50" applyNumberFormat="1" applyFont="1" applyFill="1"/>
    <xf numFmtId="0" fontId="12" fillId="0" borderId="0" xfId="49" applyFill="1" applyBorder="1" applyAlignment="1">
      <alignment horizontal="left" vertical="center"/>
    </xf>
    <xf numFmtId="0" fontId="12" fillId="0" borderId="0" xfId="49" applyFont="1" applyFill="1" applyAlignment="1">
      <alignment horizontal="left" vertical="center"/>
    </xf>
    <xf numFmtId="0" fontId="28" fillId="0" borderId="18" xfId="49" applyFont="1" applyBorder="1" applyAlignment="1">
      <alignment horizontal="center" vertical="center"/>
    </xf>
    <xf numFmtId="0" fontId="17" fillId="0" borderId="19" xfId="49" applyFont="1" applyFill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21" xfId="49" applyFont="1" applyBorder="1" applyAlignment="1">
      <alignment horizontal="center" vertical="center"/>
    </xf>
    <xf numFmtId="0" fontId="28" fillId="0" borderId="23" xfId="49" applyFont="1" applyFill="1" applyBorder="1" applyAlignment="1">
      <alignment horizontal="center" vertical="center"/>
    </xf>
    <xf numFmtId="58" fontId="17" fillId="0" borderId="23" xfId="49" applyNumberFormat="1" applyFont="1" applyFill="1" applyBorder="1" applyAlignment="1">
      <alignment horizontal="center" vertical="center" wrapText="1"/>
    </xf>
    <xf numFmtId="0" fontId="17" fillId="0" borderId="23" xfId="49" applyFont="1" applyFill="1" applyBorder="1" applyAlignment="1">
      <alignment horizontal="center" vertical="center" wrapText="1"/>
    </xf>
    <xf numFmtId="0" fontId="17" fillId="0" borderId="23" xfId="49" applyFont="1" applyFill="1" applyBorder="1" applyAlignment="1">
      <alignment horizontal="center" vertical="center"/>
    </xf>
    <xf numFmtId="0" fontId="28" fillId="0" borderId="25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2" fillId="0" borderId="25" xfId="49" applyFont="1" applyFill="1" applyBorder="1" applyAlignment="1">
      <alignment horizontal="left" vertical="center"/>
    </xf>
    <xf numFmtId="58" fontId="17" fillId="0" borderId="25" xfId="49" applyNumberFormat="1" applyFont="1" applyFill="1" applyBorder="1" applyAlignment="1">
      <alignment vertical="center"/>
    </xf>
    <xf numFmtId="0" fontId="17" fillId="0" borderId="26" xfId="49" applyFont="1" applyFill="1" applyBorder="1" applyAlignment="1">
      <alignment horizontal="center" vertical="center"/>
    </xf>
    <xf numFmtId="0" fontId="12" fillId="0" borderId="38" xfId="49" applyFont="1" applyFill="1" applyBorder="1" applyAlignment="1">
      <alignment horizontal="left" vertical="center"/>
    </xf>
    <xf numFmtId="0" fontId="12" fillId="0" borderId="0" xfId="49" applyFont="1" applyAlignment="1">
      <alignment horizontal="left" vertical="center"/>
    </xf>
    <xf numFmtId="0" fontId="29" fillId="0" borderId="16" xfId="49" applyFont="1" applyBorder="1" applyAlignment="1">
      <alignment horizontal="center" vertical="top"/>
    </xf>
    <xf numFmtId="0" fontId="20" fillId="0" borderId="45" xfId="49" applyFont="1" applyBorder="1" applyAlignment="1">
      <alignment horizontal="left" vertical="center"/>
    </xf>
    <xf numFmtId="0" fontId="20" fillId="0" borderId="18" xfId="49" applyFont="1" applyBorder="1" applyAlignment="1">
      <alignment horizontal="center" vertical="center"/>
    </xf>
    <xf numFmtId="0" fontId="18" fillId="0" borderId="18" xfId="49" applyFont="1" applyBorder="1" applyAlignment="1">
      <alignment horizontal="left" vertical="center"/>
    </xf>
    <xf numFmtId="0" fontId="18" fillId="0" borderId="17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8" fillId="0" borderId="22" xfId="49" applyFont="1" applyBorder="1" applyAlignment="1">
      <alignment horizontal="left" vertical="center"/>
    </xf>
    <xf numFmtId="0" fontId="28" fillId="0" borderId="23" xfId="49" applyFont="1" applyBorder="1" applyAlignment="1">
      <alignment horizontal="center" vertical="center"/>
    </xf>
    <xf numFmtId="0" fontId="28" fillId="0" borderId="37" xfId="49" applyFont="1" applyBorder="1" applyAlignment="1">
      <alignment horizontal="center" vertical="center"/>
    </xf>
    <xf numFmtId="0" fontId="18" fillId="0" borderId="23" xfId="49" applyFont="1" applyBorder="1" applyAlignment="1">
      <alignment horizontal="left" vertical="center"/>
    </xf>
    <xf numFmtId="14" fontId="28" fillId="0" borderId="23" xfId="49" applyNumberFormat="1" applyFont="1" applyBorder="1" applyAlignment="1">
      <alignment horizontal="center" vertical="center" wrapText="1"/>
    </xf>
    <xf numFmtId="14" fontId="28" fillId="0" borderId="37" xfId="49" applyNumberFormat="1" applyFont="1" applyBorder="1" applyAlignment="1">
      <alignment horizontal="center" vertical="center" wrapText="1"/>
    </xf>
    <xf numFmtId="0" fontId="18" fillId="0" borderId="22" xfId="49" applyFont="1" applyBorder="1" applyAlignment="1">
      <alignment vertical="center"/>
    </xf>
    <xf numFmtId="9" fontId="28" fillId="0" borderId="23" xfId="49" applyNumberFormat="1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28" fillId="0" borderId="28" xfId="49" applyFont="1" applyBorder="1" applyAlignment="1">
      <alignment horizontal="center" vertical="center"/>
    </xf>
    <xf numFmtId="0" fontId="28" fillId="0" borderId="39" xfId="49" applyFont="1" applyBorder="1" applyAlignment="1">
      <alignment horizontal="center" vertical="center"/>
    </xf>
    <xf numFmtId="0" fontId="28" fillId="0" borderId="22" xfId="49" applyFont="1" applyBorder="1" applyAlignment="1">
      <alignment horizontal="left" vertical="center"/>
    </xf>
    <xf numFmtId="0" fontId="30" fillId="0" borderId="24" xfId="49" applyFont="1" applyBorder="1" applyAlignment="1">
      <alignment vertical="center"/>
    </xf>
    <xf numFmtId="0" fontId="28" fillId="0" borderId="25" xfId="49" applyFont="1" applyBorder="1" applyAlignment="1">
      <alignment horizontal="center" vertical="center"/>
    </xf>
    <xf numFmtId="0" fontId="28" fillId="0" borderId="38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14" fontId="28" fillId="0" borderId="25" xfId="49" applyNumberFormat="1" applyFont="1" applyBorder="1" applyAlignment="1">
      <alignment horizontal="center" vertical="center"/>
    </xf>
    <xf numFmtId="14" fontId="28" fillId="0" borderId="38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8" fillId="0" borderId="17" xfId="49" applyFont="1" applyBorder="1" applyAlignment="1">
      <alignment vertical="center"/>
    </xf>
    <xf numFmtId="0" fontId="12" fillId="0" borderId="19" xfId="49" applyFont="1" applyBorder="1" applyAlignment="1">
      <alignment horizontal="left" vertical="center"/>
    </xf>
    <xf numFmtId="0" fontId="28" fillId="0" borderId="19" xfId="49" applyFont="1" applyBorder="1" applyAlignment="1">
      <alignment horizontal="left" vertical="center"/>
    </xf>
    <xf numFmtId="0" fontId="12" fillId="0" borderId="19" xfId="49" applyFont="1" applyBorder="1" applyAlignment="1">
      <alignment vertical="center"/>
    </xf>
    <xf numFmtId="0" fontId="18" fillId="0" borderId="19" xfId="49" applyFont="1" applyBorder="1" applyAlignment="1">
      <alignment vertical="center"/>
    </xf>
    <xf numFmtId="0" fontId="12" fillId="0" borderId="23" xfId="49" applyFont="1" applyBorder="1" applyAlignment="1">
      <alignment horizontal="left" vertical="center"/>
    </xf>
    <xf numFmtId="0" fontId="28" fillId="0" borderId="23" xfId="49" applyFont="1" applyBorder="1" applyAlignment="1">
      <alignment horizontal="left" vertical="center"/>
    </xf>
    <xf numFmtId="0" fontId="12" fillId="0" borderId="23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8" fillId="0" borderId="0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28" fillId="0" borderId="24" xfId="49" applyFont="1" applyBorder="1" applyAlignment="1">
      <alignment horizontal="left" vertical="center"/>
    </xf>
    <xf numFmtId="0" fontId="28" fillId="0" borderId="25" xfId="49" applyFont="1" applyBorder="1" applyAlignment="1">
      <alignment horizontal="left" vertical="center"/>
    </xf>
    <xf numFmtId="0" fontId="17" fillId="0" borderId="17" xfId="49" applyFont="1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28" fillId="0" borderId="23" xfId="49" applyFont="1" applyFill="1" applyBorder="1" applyAlignment="1">
      <alignment horizontal="left" vertical="center"/>
    </xf>
    <xf numFmtId="0" fontId="18" fillId="0" borderId="24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4" fillId="0" borderId="23" xfId="49" applyFont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8" fillId="0" borderId="32" xfId="49" applyFont="1" applyFill="1" applyBorder="1" applyAlignment="1">
      <alignment horizontal="left" vertical="center"/>
    </xf>
    <xf numFmtId="0" fontId="28" fillId="0" borderId="27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20" fillId="0" borderId="47" xfId="49" applyFont="1" applyBorder="1" applyAlignment="1">
      <alignment vertical="center"/>
    </xf>
    <xf numFmtId="0" fontId="28" fillId="0" borderId="48" xfId="49" applyFont="1" applyBorder="1" applyAlignment="1">
      <alignment horizontal="center" vertical="center"/>
    </xf>
    <xf numFmtId="0" fontId="20" fillId="0" borderId="48" xfId="49" applyFont="1" applyBorder="1" applyAlignment="1">
      <alignment vertical="center"/>
    </xf>
    <xf numFmtId="58" fontId="12" fillId="0" borderId="48" xfId="49" applyNumberFormat="1" applyFont="1" applyBorder="1" applyAlignment="1">
      <alignment horizontal="center" vertical="center"/>
    </xf>
    <xf numFmtId="0" fontId="20" fillId="0" borderId="48" xfId="49" applyFont="1" applyBorder="1" applyAlignment="1">
      <alignment horizontal="center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center" vertical="center"/>
    </xf>
    <xf numFmtId="0" fontId="12" fillId="0" borderId="18" xfId="49" applyFont="1" applyBorder="1" applyAlignment="1">
      <alignment horizontal="center" vertical="center"/>
    </xf>
    <xf numFmtId="0" fontId="12" fillId="0" borderId="52" xfId="49" applyFont="1" applyBorder="1" applyAlignment="1">
      <alignment horizontal="center" vertical="center"/>
    </xf>
    <xf numFmtId="0" fontId="28" fillId="0" borderId="37" xfId="49" applyFont="1" applyBorder="1" applyAlignment="1">
      <alignment horizontal="left" vertical="center"/>
    </xf>
    <xf numFmtId="0" fontId="18" fillId="0" borderId="37" xfId="49" applyFont="1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28" fillId="0" borderId="40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28" fillId="0" borderId="38" xfId="49" applyFont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18" fillId="0" borderId="38" xfId="49" applyFont="1" applyBorder="1" applyAlignment="1">
      <alignment horizontal="center" vertical="center"/>
    </xf>
    <xf numFmtId="0" fontId="14" fillId="0" borderId="37" xfId="49" applyFont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28" fillId="0" borderId="36" xfId="49" applyFont="1" applyFill="1" applyBorder="1" applyAlignment="1">
      <alignment horizontal="left" vertical="center"/>
    </xf>
    <xf numFmtId="0" fontId="28" fillId="0" borderId="39" xfId="49" applyFont="1" applyFill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5" fillId="0" borderId="48" xfId="49" applyFont="1" applyBorder="1" applyAlignment="1">
      <alignment horizontal="center" vertical="center"/>
    </xf>
    <xf numFmtId="0" fontId="15" fillId="0" borderId="53" xfId="49" applyFont="1" applyBorder="1" applyAlignment="1">
      <alignment horizontal="center" vertical="center"/>
    </xf>
    <xf numFmtId="0" fontId="20" fillId="0" borderId="54" xfId="49" applyFont="1" applyFill="1" applyBorder="1" applyAlignment="1">
      <alignment horizontal="left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center" vertical="center"/>
    </xf>
    <xf numFmtId="0" fontId="12" fillId="0" borderId="48" xfId="49" applyFont="1" applyBorder="1" applyAlignment="1">
      <alignment horizontal="center" vertical="center"/>
    </xf>
    <xf numFmtId="0" fontId="12" fillId="0" borderId="53" xfId="49" applyFont="1" applyBorder="1" applyAlignment="1">
      <alignment horizontal="center" vertical="center"/>
    </xf>
    <xf numFmtId="49" fontId="22" fillId="3" borderId="0" xfId="50" applyNumberFormat="1" applyFont="1" applyFill="1"/>
    <xf numFmtId="0" fontId="20" fillId="3" borderId="2" xfId="49" applyFont="1" applyFill="1" applyBorder="1" applyAlignment="1">
      <alignment horizontal="left" vertical="center"/>
    </xf>
    <xf numFmtId="0" fontId="20" fillId="3" borderId="2" xfId="49" applyFont="1" applyFill="1" applyBorder="1" applyAlignment="1">
      <alignment vertical="center"/>
    </xf>
    <xf numFmtId="49" fontId="23" fillId="3" borderId="2" xfId="49" applyNumberFormat="1" applyFont="1" applyFill="1" applyBorder="1" applyAlignment="1">
      <alignment horizontal="left" vertical="center"/>
    </xf>
    <xf numFmtId="49" fontId="20" fillId="0" borderId="2" xfId="50" applyNumberFormat="1" applyFont="1" applyFill="1" applyBorder="1" applyAlignment="1" applyProtection="1">
      <alignment horizontal="center" vertical="center"/>
    </xf>
    <xf numFmtId="0" fontId="19" fillId="3" borderId="2" xfId="50" applyFont="1" applyFill="1" applyBorder="1" applyAlignment="1" applyProtection="1">
      <alignment horizontal="center" vertical="center"/>
    </xf>
    <xf numFmtId="0" fontId="22" fillId="3" borderId="2" xfId="50" applyFont="1" applyFill="1" applyBorder="1" applyAlignment="1" applyProtection="1">
      <alignment horizontal="center" vertical="center"/>
    </xf>
    <xf numFmtId="49" fontId="20" fillId="0" borderId="2" xfId="51" applyNumberFormat="1" applyFont="1" applyFill="1" applyBorder="1" applyAlignment="1">
      <alignment horizontal="center" vertical="center"/>
    </xf>
    <xf numFmtId="0" fontId="27" fillId="3" borderId="2" xfId="51" applyFont="1" applyFill="1" applyBorder="1" applyAlignment="1">
      <alignment horizontal="center" vertical="center"/>
    </xf>
    <xf numFmtId="0" fontId="23" fillId="3" borderId="2" xfId="5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23" fillId="3" borderId="0" xfId="50" applyNumberFormat="1" applyFont="1" applyFill="1"/>
    <xf numFmtId="0" fontId="12" fillId="0" borderId="0" xfId="49" applyFont="1" applyBorder="1" applyAlignment="1">
      <alignment horizontal="left" vertical="center"/>
    </xf>
    <xf numFmtId="0" fontId="31" fillId="0" borderId="16" xfId="49" applyFont="1" applyBorder="1" applyAlignment="1">
      <alignment horizontal="center" vertical="top"/>
    </xf>
    <xf numFmtId="14" fontId="28" fillId="0" borderId="23" xfId="49" applyNumberFormat="1" applyFont="1" applyBorder="1" applyAlignment="1">
      <alignment horizontal="center" vertical="center"/>
    </xf>
    <xf numFmtId="14" fontId="28" fillId="0" borderId="37" xfId="49" applyNumberFormat="1" applyFont="1" applyBorder="1" applyAlignment="1">
      <alignment horizontal="center" vertical="center"/>
    </xf>
    <xf numFmtId="0" fontId="18" fillId="0" borderId="56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18" fillId="0" borderId="50" xfId="49" applyFont="1" applyBorder="1" applyAlignment="1">
      <alignment vertical="center"/>
    </xf>
    <xf numFmtId="0" fontId="12" fillId="0" borderId="51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12" fillId="0" borderId="51" xfId="49" applyFont="1" applyBorder="1" applyAlignment="1">
      <alignment vertical="center"/>
    </xf>
    <xf numFmtId="0" fontId="18" fillId="0" borderId="51" xfId="49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28" fillId="0" borderId="51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2" fillId="0" borderId="23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 wrapText="1"/>
    </xf>
    <xf numFmtId="0" fontId="18" fillId="0" borderId="34" xfId="49" applyFont="1" applyBorder="1" applyAlignment="1">
      <alignment horizontal="left" vertical="center" wrapText="1"/>
    </xf>
    <xf numFmtId="0" fontId="18" fillId="0" borderId="50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32" fillId="0" borderId="57" xfId="49" applyFont="1" applyBorder="1" applyAlignment="1">
      <alignment horizontal="left" vertical="center" wrapText="1"/>
    </xf>
    <xf numFmtId="0" fontId="33" fillId="0" borderId="58" xfId="53" applyNumberFormat="1" applyFont="1" applyBorder="1" applyAlignment="1">
      <alignment horizontal="center" vertical="center"/>
    </xf>
    <xf numFmtId="0" fontId="33" fillId="0" borderId="0" xfId="53" applyNumberFormat="1" applyFont="1" applyAlignment="1">
      <alignment horizontal="center" vertical="center"/>
    </xf>
    <xf numFmtId="0" fontId="33" fillId="0" borderId="59" xfId="53" applyNumberFormat="1" applyFont="1" applyBorder="1" applyAlignment="1">
      <alignment horizontal="center" vertical="center"/>
    </xf>
    <xf numFmtId="0" fontId="33" fillId="0" borderId="60" xfId="53" applyNumberFormat="1" applyFont="1" applyBorder="1" applyAlignment="1">
      <alignment horizontal="center" vertical="center"/>
    </xf>
    <xf numFmtId="0" fontId="34" fillId="0" borderId="12" xfId="53" applyNumberFormat="1" applyFont="1" applyBorder="1">
      <alignment vertical="center"/>
    </xf>
    <xf numFmtId="0" fontId="34" fillId="0" borderId="61" xfId="53" applyNumberFormat="1" applyFont="1" applyBorder="1">
      <alignment vertical="center"/>
    </xf>
    <xf numFmtId="9" fontId="28" fillId="0" borderId="35" xfId="49" applyNumberFormat="1" applyFont="1" applyBorder="1" applyAlignment="1">
      <alignment horizontal="center" vertical="center"/>
    </xf>
    <xf numFmtId="0" fontId="35" fillId="0" borderId="62" xfId="53" applyNumberFormat="1" applyFont="1" applyBorder="1">
      <alignment vertical="center"/>
    </xf>
    <xf numFmtId="9" fontId="15" fillId="0" borderId="35" xfId="49" applyNumberFormat="1" applyFont="1" applyBorder="1" applyAlignment="1">
      <alignment horizontal="center" vertical="center"/>
    </xf>
    <xf numFmtId="0" fontId="28" fillId="0" borderId="50" xfId="49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9" fontId="28" fillId="0" borderId="32" xfId="49" applyNumberFormat="1" applyFont="1" applyFill="1" applyBorder="1" applyAlignment="1">
      <alignment horizontal="left" vertical="center"/>
    </xf>
    <xf numFmtId="9" fontId="28" fillId="0" borderId="27" xfId="49" applyNumberFormat="1" applyFont="1" applyFill="1" applyBorder="1" applyAlignment="1">
      <alignment horizontal="left" vertical="center"/>
    </xf>
    <xf numFmtId="9" fontId="28" fillId="0" borderId="33" xfId="49" applyNumberFormat="1" applyFont="1" applyBorder="1" applyAlignment="1">
      <alignment horizontal="left" vertical="center"/>
    </xf>
    <xf numFmtId="9" fontId="28" fillId="0" borderId="34" xfId="49" applyNumberFormat="1" applyFont="1" applyBorder="1" applyAlignment="1">
      <alignment horizontal="left" vertical="center"/>
    </xf>
    <xf numFmtId="0" fontId="14" fillId="0" borderId="50" xfId="49" applyFont="1" applyFill="1" applyBorder="1" applyAlignment="1">
      <alignment horizontal="left" vertical="center"/>
    </xf>
    <xf numFmtId="0" fontId="14" fillId="0" borderId="51" xfId="49" applyFont="1" applyFill="1" applyBorder="1" applyAlignment="1">
      <alignment horizontal="left" vertical="center"/>
    </xf>
    <xf numFmtId="0" fontId="14" fillId="0" borderId="6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8" fillId="0" borderId="64" xfId="49" applyFont="1" applyFill="1" applyBorder="1" applyAlignment="1">
      <alignment horizontal="left" vertical="center"/>
    </xf>
    <xf numFmtId="0" fontId="28" fillId="0" borderId="65" xfId="49" applyFont="1" applyFill="1" applyBorder="1" applyAlignment="1">
      <alignment horizontal="left" vertical="center"/>
    </xf>
    <xf numFmtId="0" fontId="20" fillId="0" borderId="45" xfId="49" applyFont="1" applyBorder="1" applyAlignment="1">
      <alignment vertical="center"/>
    </xf>
    <xf numFmtId="0" fontId="20" fillId="0" borderId="18" xfId="49" applyFont="1" applyBorder="1" applyAlignment="1">
      <alignment vertical="center"/>
    </xf>
    <xf numFmtId="0" fontId="28" fillId="0" borderId="20" xfId="49" applyFont="1" applyBorder="1" applyAlignment="1">
      <alignment vertical="center"/>
    </xf>
    <xf numFmtId="0" fontId="20" fillId="0" borderId="20" xfId="49" applyFont="1" applyBorder="1" applyAlignment="1">
      <alignment vertical="center"/>
    </xf>
    <xf numFmtId="58" fontId="12" fillId="0" borderId="18" xfId="49" applyNumberFormat="1" applyFont="1" applyBorder="1" applyAlignment="1">
      <alignment vertical="center"/>
    </xf>
    <xf numFmtId="0" fontId="20" fillId="0" borderId="31" xfId="49" applyFont="1" applyBorder="1" applyAlignment="1">
      <alignment horizontal="center" vertical="center"/>
    </xf>
    <xf numFmtId="0" fontId="28" fillId="0" borderId="56" xfId="49" applyFont="1" applyFill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36" fillId="0" borderId="48" xfId="49" applyFont="1" applyBorder="1" applyAlignment="1">
      <alignment horizontal="center" vertical="center"/>
    </xf>
    <xf numFmtId="0" fontId="12" fillId="0" borderId="20" xfId="49" applyFont="1" applyBorder="1" applyAlignment="1">
      <alignment vertical="center"/>
    </xf>
    <xf numFmtId="0" fontId="18" fillId="0" borderId="66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8" fillId="0" borderId="0" xfId="49" applyFont="1" applyBorder="1" applyAlignment="1">
      <alignment vertical="center"/>
    </xf>
    <xf numFmtId="0" fontId="18" fillId="0" borderId="41" xfId="49" applyFont="1" applyBorder="1" applyAlignment="1">
      <alignment horizontal="left" vertical="center" wrapText="1"/>
    </xf>
    <xf numFmtId="0" fontId="18" fillId="0" borderId="55" xfId="49" applyFont="1" applyBorder="1" applyAlignment="1">
      <alignment horizontal="left" vertical="center"/>
    </xf>
    <xf numFmtId="0" fontId="34" fillId="0" borderId="37" xfId="49" applyFont="1" applyBorder="1" applyAlignment="1">
      <alignment horizontal="center" vertical="center" wrapText="1"/>
    </xf>
    <xf numFmtId="0" fontId="35" fillId="0" borderId="37" xfId="49" applyFont="1" applyBorder="1" applyAlignment="1">
      <alignment horizontal="left" vertical="center" wrapText="1"/>
    </xf>
    <xf numFmtId="0" fontId="17" fillId="0" borderId="37" xfId="49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9" fontId="28" fillId="0" borderId="36" xfId="49" applyNumberFormat="1" applyFont="1" applyFill="1" applyBorder="1" applyAlignment="1">
      <alignment horizontal="left" vertical="center"/>
    </xf>
    <xf numFmtId="9" fontId="28" fillId="0" borderId="41" xfId="49" applyNumberFormat="1" applyFont="1" applyBorder="1" applyAlignment="1">
      <alignment horizontal="left" vertical="center"/>
    </xf>
    <xf numFmtId="0" fontId="14" fillId="0" borderId="55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28" fillId="0" borderId="67" xfId="49" applyFont="1" applyFill="1" applyBorder="1" applyAlignment="1">
      <alignment horizontal="left" vertical="center"/>
    </xf>
    <xf numFmtId="0" fontId="20" fillId="0" borderId="21" xfId="49" applyFont="1" applyBorder="1" applyAlignment="1">
      <alignment horizontal="center" vertical="center"/>
    </xf>
    <xf numFmtId="0" fontId="15" fillId="0" borderId="66" xfId="49" applyFont="1" applyBorder="1" applyAlignment="1">
      <alignment horizontal="center" vertical="center"/>
    </xf>
    <xf numFmtId="0" fontId="28" fillId="0" borderId="66" xfId="49" applyFont="1" applyFill="1" applyBorder="1" applyAlignment="1">
      <alignment horizontal="left" vertical="center"/>
    </xf>
    <xf numFmtId="0" fontId="28" fillId="0" borderId="66" xfId="49" applyFont="1" applyBorder="1" applyAlignment="1">
      <alignment horizontal="center" vertical="center"/>
    </xf>
    <xf numFmtId="0" fontId="37" fillId="0" borderId="68" xfId="0" applyFont="1" applyBorder="1" applyAlignment="1">
      <alignment horizontal="center" vertical="center" wrapText="1"/>
    </xf>
    <xf numFmtId="0" fontId="37" fillId="0" borderId="69" xfId="0" applyFont="1" applyBorder="1" applyAlignment="1">
      <alignment horizontal="center" vertical="center" wrapText="1"/>
    </xf>
    <xf numFmtId="0" fontId="38" fillId="0" borderId="70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70" xfId="0" applyBorder="1"/>
    <xf numFmtId="0" fontId="0" fillId="6" borderId="2" xfId="0" applyFill="1" applyBorder="1"/>
    <xf numFmtId="0" fontId="0" fillId="0" borderId="71" xfId="0" applyBorder="1"/>
    <xf numFmtId="0" fontId="0" fillId="0" borderId="72" xfId="0" applyBorder="1"/>
    <xf numFmtId="0" fontId="0" fillId="6" borderId="72" xfId="0" applyFill="1" applyBorder="1"/>
    <xf numFmtId="0" fontId="0" fillId="7" borderId="0" xfId="0" applyFill="1"/>
    <xf numFmtId="0" fontId="37" fillId="0" borderId="73" xfId="0" applyFont="1" applyBorder="1" applyAlignment="1">
      <alignment horizontal="center" vertical="center" wrapText="1"/>
    </xf>
    <xf numFmtId="0" fontId="38" fillId="0" borderId="74" xfId="0" applyFont="1" applyBorder="1" applyAlignment="1">
      <alignment horizontal="center" vertical="center"/>
    </xf>
    <xf numFmtId="0" fontId="38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71" xfId="56"/>
    <cellStyle name="常规 23 8" xfId="57"/>
  </cellStyles>
  <tableStyles count="0" defaultTableStyle="TableStyleMedium9" defaultPivotStyle="PivotStyleMedium4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86280" y="2470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60460" y="112617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455920" y="24161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98880" y="247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85860" y="24161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86280" y="2289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60460" y="11261725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386580" y="22891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455920" y="2276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73880" y="247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98880" y="2289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87360" y="22891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73160" y="22129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100060" y="247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24280" y="3225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24280" y="34067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9898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1168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6118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48480" y="3213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45592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45592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11276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98560" y="3394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11276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9856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188595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50860" y="150177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191770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50860" y="1704975"/>
              <a:ext cx="393700" cy="191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188595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50860" y="129857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38160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25460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73160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85860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98560" y="12985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98560" y="15017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98560" y="17049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8628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9888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38658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45592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918960" y="26511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24280" y="1034097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2428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11680" y="10509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11680" y="1032827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1198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399280" y="103282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30520" y="10509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30520" y="103282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11276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9856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100060" y="103282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98560" y="103282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91896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918960" y="1032827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8008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80080" y="1032827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85860" y="26098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87360" y="26511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918960" y="2470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918960" y="2289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91896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11680" y="7127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799080" y="71278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6438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6438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770760" y="94011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257800" y="231457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26590" y="214947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393700</xdr:colOff>
          <xdr:row>43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770760" y="94011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20240" y="238442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5</xdr:col>
          <xdr:colOff>774700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63390" y="213677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257800" y="209867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5</xdr:col>
          <xdr:colOff>768350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57040" y="23780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202690" y="21431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209040" y="238442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960360" y="214312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677910" y="211137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960360" y="23717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684260" y="23209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90956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70331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4</xdr:row>
          <xdr:rowOff>76200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91591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4</xdr:row>
          <xdr:rowOff>76200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69061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805940" y="483552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67940" y="483552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56640" y="5718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43940" y="5915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93240" y="5915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93240" y="5718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04640" y="58959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104640" y="570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94300" y="5915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81600" y="570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820660" y="5915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569960" y="5927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807960" y="570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569960" y="570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677660" y="5915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677660" y="570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74340" y="5915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74340" y="570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677660" y="5915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473075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35885" y="742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8</xdr:col>
      <xdr:colOff>473075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85085" y="7429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8</xdr:col>
      <xdr:colOff>473075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08885" y="7429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473075</xdr:colOff>
      <xdr:row>26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35885" y="742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098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54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668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23460" y="7654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555740" y="7654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952740" y="76676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717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53560" y="24098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207010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91760" y="22923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207010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91760" y="24733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53560" y="27717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207010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91760" y="26797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308340" y="22796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308340" y="24733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457440" y="27717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308340" y="26162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17740" y="1317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117840" y="9556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117840" y="11366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8669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8796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0605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193040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6859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6859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67860" y="16859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847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457440" y="24098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457440" y="25908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117840" y="1317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317740" y="11366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17740" y="9556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685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037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5622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717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066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28160" y="25749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6478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0478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3580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61510" y="18796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29760" y="2047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473075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35885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473075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85085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473075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08885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473075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35885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473075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35885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H8" sqref="H8"/>
    </sheetView>
  </sheetViews>
  <sheetFormatPr defaultColWidth="11" defaultRowHeight="14.25" outlineLevelCol="1"/>
  <cols>
    <col min="1" max="1" width="5.5" customWidth="1"/>
    <col min="2" max="2" width="96.3333333333333" style="417" customWidth="1"/>
    <col min="3" max="3" width="10.1666666666667" customWidth="1"/>
  </cols>
  <sheetData>
    <row r="1" ht="21" customHeight="1" spans="1:2">
      <c r="A1" s="418"/>
      <c r="B1" s="419" t="s">
        <v>0</v>
      </c>
    </row>
    <row r="2" spans="1:2">
      <c r="A2" s="27">
        <v>1</v>
      </c>
      <c r="B2" s="420" t="s">
        <v>1</v>
      </c>
    </row>
    <row r="3" spans="1:2">
      <c r="A3" s="27">
        <v>2</v>
      </c>
      <c r="B3" s="420" t="s">
        <v>2</v>
      </c>
    </row>
    <row r="4" spans="1:2">
      <c r="A4" s="27">
        <v>3</v>
      </c>
      <c r="B4" s="420" t="s">
        <v>3</v>
      </c>
    </row>
    <row r="5" spans="1:2">
      <c r="A5" s="27">
        <v>4</v>
      </c>
      <c r="B5" s="420" t="s">
        <v>4</v>
      </c>
    </row>
    <row r="6" spans="1:2">
      <c r="A6" s="27">
        <v>5</v>
      </c>
      <c r="B6" s="420" t="s">
        <v>5</v>
      </c>
    </row>
    <row r="7" spans="1:2">
      <c r="A7" s="27">
        <v>6</v>
      </c>
      <c r="B7" s="420" t="s">
        <v>6</v>
      </c>
    </row>
    <row r="8" s="416" customFormat="1" ht="15" customHeight="1" spans="1:2">
      <c r="A8" s="421">
        <v>7</v>
      </c>
      <c r="B8" s="422" t="s">
        <v>7</v>
      </c>
    </row>
    <row r="9" ht="19" customHeight="1" spans="1:2">
      <c r="A9" s="418"/>
      <c r="B9" s="423" t="s">
        <v>8</v>
      </c>
    </row>
    <row r="10" ht="16" customHeight="1" spans="1:2">
      <c r="A10" s="27">
        <v>1</v>
      </c>
      <c r="B10" s="424" t="s">
        <v>9</v>
      </c>
    </row>
    <row r="11" spans="1:2">
      <c r="A11" s="27">
        <v>2</v>
      </c>
      <c r="B11" s="420" t="s">
        <v>10</v>
      </c>
    </row>
    <row r="12" spans="1:2">
      <c r="A12" s="27">
        <v>3</v>
      </c>
      <c r="B12" s="422" t="s">
        <v>11</v>
      </c>
    </row>
    <row r="13" spans="1:2">
      <c r="A13" s="27">
        <v>4</v>
      </c>
      <c r="B13" s="420" t="s">
        <v>12</v>
      </c>
    </row>
    <row r="14" spans="1:2">
      <c r="A14" s="27">
        <v>5</v>
      </c>
      <c r="B14" s="420" t="s">
        <v>13</v>
      </c>
    </row>
    <row r="15" spans="1:2">
      <c r="A15" s="27">
        <v>6</v>
      </c>
      <c r="B15" s="420" t="s">
        <v>14</v>
      </c>
    </row>
    <row r="16" spans="1:2">
      <c r="A16" s="27">
        <v>7</v>
      </c>
      <c r="B16" s="420" t="s">
        <v>15</v>
      </c>
    </row>
    <row r="17" spans="1:2">
      <c r="A17" s="27">
        <v>8</v>
      </c>
      <c r="B17" s="420" t="s">
        <v>16</v>
      </c>
    </row>
    <row r="18" spans="1:2">
      <c r="A18" s="27">
        <v>9</v>
      </c>
      <c r="B18" s="420" t="s">
        <v>17</v>
      </c>
    </row>
    <row r="19" spans="1:2">
      <c r="A19" s="27"/>
      <c r="B19" s="420"/>
    </row>
    <row r="20" ht="20.25" spans="1:2">
      <c r="A20" s="418"/>
      <c r="B20" s="419" t="s">
        <v>18</v>
      </c>
    </row>
    <row r="21" spans="1:2">
      <c r="A21" s="27">
        <v>1</v>
      </c>
      <c r="B21" s="425" t="s">
        <v>19</v>
      </c>
    </row>
    <row r="22" spans="1:2">
      <c r="A22" s="27">
        <v>2</v>
      </c>
      <c r="B22" s="420" t="s">
        <v>20</v>
      </c>
    </row>
    <row r="23" spans="1:2">
      <c r="A23" s="27">
        <v>3</v>
      </c>
      <c r="B23" s="420" t="s">
        <v>21</v>
      </c>
    </row>
    <row r="24" spans="1:2">
      <c r="A24" s="27">
        <v>4</v>
      </c>
      <c r="B24" s="420" t="s">
        <v>22</v>
      </c>
    </row>
    <row r="25" spans="1:2">
      <c r="A25" s="27">
        <v>5</v>
      </c>
      <c r="B25" s="420" t="s">
        <v>23</v>
      </c>
    </row>
    <row r="26" spans="1:2">
      <c r="A26" s="27">
        <v>6</v>
      </c>
      <c r="B26" s="420" t="s">
        <v>24</v>
      </c>
    </row>
    <row r="27" spans="1:2">
      <c r="A27" s="27">
        <v>7</v>
      </c>
      <c r="B27" s="420" t="s">
        <v>25</v>
      </c>
    </row>
    <row r="28" spans="1:2">
      <c r="A28" s="27"/>
      <c r="B28" s="420"/>
    </row>
    <row r="29" ht="20.25" spans="1:2">
      <c r="A29" s="418"/>
      <c r="B29" s="419" t="s">
        <v>26</v>
      </c>
    </row>
    <row r="30" spans="1:2">
      <c r="A30" s="27">
        <v>1</v>
      </c>
      <c r="B30" s="425" t="s">
        <v>27</v>
      </c>
    </row>
    <row r="31" spans="1:2">
      <c r="A31" s="27">
        <v>2</v>
      </c>
      <c r="B31" s="420" t="s">
        <v>28</v>
      </c>
    </row>
    <row r="32" spans="1:2">
      <c r="A32" s="27">
        <v>3</v>
      </c>
      <c r="B32" s="420" t="s">
        <v>29</v>
      </c>
    </row>
    <row r="33" ht="28.5" spans="1:2">
      <c r="A33" s="27">
        <v>4</v>
      </c>
      <c r="B33" s="420" t="s">
        <v>30</v>
      </c>
    </row>
    <row r="34" spans="1:2">
      <c r="A34" s="27">
        <v>5</v>
      </c>
      <c r="B34" s="420" t="s">
        <v>31</v>
      </c>
    </row>
    <row r="35" spans="1:2">
      <c r="A35" s="27">
        <v>6</v>
      </c>
      <c r="B35" s="420" t="s">
        <v>32</v>
      </c>
    </row>
    <row r="36" spans="1:2">
      <c r="A36" s="27">
        <v>7</v>
      </c>
      <c r="B36" s="420" t="s">
        <v>33</v>
      </c>
    </row>
    <row r="37" spans="1:2">
      <c r="A37" s="27"/>
      <c r="B37" s="420"/>
    </row>
    <row r="39" spans="1:2">
      <c r="A39" s="426" t="s">
        <v>34</v>
      </c>
      <c r="B39" s="42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1"/>
  <sheetViews>
    <sheetView workbookViewId="0">
      <selection activeCell="J32" sqref="J32"/>
    </sheetView>
  </sheetViews>
  <sheetFormatPr defaultColWidth="9" defaultRowHeight="14.25"/>
  <cols>
    <col min="1" max="1" width="7" customWidth="1"/>
    <col min="2" max="2" width="10.375" customWidth="1"/>
    <col min="3" max="3" width="13.375" customWidth="1"/>
    <col min="4" max="4" width="12" customWidth="1"/>
    <col min="5" max="5" width="14.3333333333333" customWidth="1"/>
    <col min="6" max="6" width="13.25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325</v>
      </c>
      <c r="B2" s="5" t="s">
        <v>326</v>
      </c>
      <c r="C2" s="5" t="s">
        <v>327</v>
      </c>
      <c r="D2" s="5" t="s">
        <v>328</v>
      </c>
      <c r="E2" s="5" t="s">
        <v>329</v>
      </c>
      <c r="F2" s="5" t="s">
        <v>330</v>
      </c>
      <c r="G2" s="5" t="s">
        <v>331</v>
      </c>
      <c r="H2" s="5" t="s">
        <v>332</v>
      </c>
      <c r="I2" s="4" t="s">
        <v>333</v>
      </c>
      <c r="J2" s="4" t="s">
        <v>334</v>
      </c>
      <c r="K2" s="4" t="s">
        <v>335</v>
      </c>
      <c r="L2" s="4" t="s">
        <v>336</v>
      </c>
      <c r="M2" s="4" t="s">
        <v>337</v>
      </c>
      <c r="N2" s="58" t="s">
        <v>338</v>
      </c>
      <c r="O2" s="5" t="s">
        <v>339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340</v>
      </c>
      <c r="J3" s="4" t="s">
        <v>340</v>
      </c>
      <c r="K3" s="4" t="s">
        <v>340</v>
      </c>
      <c r="L3" s="4" t="s">
        <v>340</v>
      </c>
      <c r="M3" s="4" t="s">
        <v>340</v>
      </c>
      <c r="N3" s="59"/>
      <c r="O3" s="7"/>
    </row>
    <row r="4" s="55" customFormat="1" spans="1:16">
      <c r="A4" s="11">
        <v>1</v>
      </c>
      <c r="B4" s="11" t="s">
        <v>341</v>
      </c>
      <c r="C4" s="11" t="s">
        <v>342</v>
      </c>
      <c r="D4" s="11" t="s">
        <v>343</v>
      </c>
      <c r="E4" s="11" t="s">
        <v>62</v>
      </c>
      <c r="F4" s="11" t="s">
        <v>344</v>
      </c>
      <c r="G4" s="11" t="s">
        <v>345</v>
      </c>
      <c r="H4" s="57"/>
      <c r="I4" s="60">
        <v>2</v>
      </c>
      <c r="J4" s="60">
        <v>0</v>
      </c>
      <c r="K4" s="60">
        <v>1</v>
      </c>
      <c r="L4" s="60">
        <v>0</v>
      </c>
      <c r="M4" s="60">
        <v>0</v>
      </c>
      <c r="N4" s="61"/>
      <c r="O4" s="11" t="s">
        <v>346</v>
      </c>
      <c r="P4" s="62"/>
    </row>
    <row r="5" s="55" customFormat="1" spans="1:16">
      <c r="A5" s="11">
        <v>2</v>
      </c>
      <c r="B5" s="11" t="s">
        <v>347</v>
      </c>
      <c r="C5" s="11" t="s">
        <v>342</v>
      </c>
      <c r="D5" s="11" t="s">
        <v>348</v>
      </c>
      <c r="E5" s="11" t="s">
        <v>62</v>
      </c>
      <c r="F5" s="11" t="s">
        <v>344</v>
      </c>
      <c r="G5" s="11" t="s">
        <v>345</v>
      </c>
      <c r="H5" s="57"/>
      <c r="I5" s="60">
        <v>3</v>
      </c>
      <c r="J5" s="60">
        <v>0</v>
      </c>
      <c r="K5" s="60">
        <v>0</v>
      </c>
      <c r="L5" s="60">
        <v>0</v>
      </c>
      <c r="M5" s="60">
        <v>0</v>
      </c>
      <c r="N5" s="61"/>
      <c r="O5" s="11" t="s">
        <v>346</v>
      </c>
      <c r="P5" s="62"/>
    </row>
    <row r="6" s="55" customFormat="1" spans="1:16">
      <c r="A6" s="11">
        <v>3</v>
      </c>
      <c r="B6" s="11" t="s">
        <v>349</v>
      </c>
      <c r="C6" s="11" t="s">
        <v>342</v>
      </c>
      <c r="D6" s="11" t="s">
        <v>348</v>
      </c>
      <c r="E6" s="11" t="s">
        <v>62</v>
      </c>
      <c r="F6" s="11" t="s">
        <v>344</v>
      </c>
      <c r="G6" s="11" t="s">
        <v>345</v>
      </c>
      <c r="H6" s="57"/>
      <c r="I6" s="60">
        <v>2</v>
      </c>
      <c r="J6" s="60">
        <v>0</v>
      </c>
      <c r="K6" s="60">
        <v>0</v>
      </c>
      <c r="L6" s="60">
        <v>0</v>
      </c>
      <c r="M6" s="60">
        <v>0</v>
      </c>
      <c r="N6" s="61"/>
      <c r="O6" s="11" t="s">
        <v>346</v>
      </c>
      <c r="P6" s="62"/>
    </row>
    <row r="7" s="55" customFormat="1" spans="1:16">
      <c r="A7" s="11">
        <v>4</v>
      </c>
      <c r="B7" s="11" t="s">
        <v>350</v>
      </c>
      <c r="C7" s="11" t="s">
        <v>342</v>
      </c>
      <c r="D7" s="11" t="s">
        <v>348</v>
      </c>
      <c r="E7" s="11" t="s">
        <v>62</v>
      </c>
      <c r="F7" s="11" t="s">
        <v>344</v>
      </c>
      <c r="G7" s="11" t="s">
        <v>345</v>
      </c>
      <c r="H7" s="57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1"/>
      <c r="O7" s="11" t="s">
        <v>346</v>
      </c>
      <c r="P7" s="62"/>
    </row>
    <row r="8" s="55" customFormat="1" spans="1:16">
      <c r="A8" s="11">
        <v>5</v>
      </c>
      <c r="B8" s="11" t="s">
        <v>351</v>
      </c>
      <c r="C8" s="11" t="s">
        <v>342</v>
      </c>
      <c r="D8" s="11" t="s">
        <v>348</v>
      </c>
      <c r="E8" s="11" t="s">
        <v>62</v>
      </c>
      <c r="F8" s="11" t="s">
        <v>344</v>
      </c>
      <c r="G8" s="11" t="s">
        <v>345</v>
      </c>
      <c r="H8" s="57"/>
      <c r="I8" s="11">
        <v>2</v>
      </c>
      <c r="J8" s="11">
        <v>0</v>
      </c>
      <c r="K8" s="11">
        <v>0</v>
      </c>
      <c r="L8" s="11">
        <v>0</v>
      </c>
      <c r="M8" s="11">
        <v>0</v>
      </c>
      <c r="N8" s="61"/>
      <c r="O8" s="11" t="s">
        <v>346</v>
      </c>
      <c r="P8" s="62"/>
    </row>
    <row r="9" spans="1:1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63"/>
      <c r="O9" s="27"/>
    </row>
    <row r="10" s="2" customFormat="1" ht="18.75" spans="1:15">
      <c r="A10" s="12" t="s">
        <v>352</v>
      </c>
      <c r="B10" s="13"/>
      <c r="C10" s="13"/>
      <c r="D10" s="14"/>
      <c r="E10" s="15"/>
      <c r="F10" s="31"/>
      <c r="G10" s="31"/>
      <c r="H10" s="31"/>
      <c r="I10" s="24"/>
      <c r="J10" s="12" t="s">
        <v>353</v>
      </c>
      <c r="K10" s="13"/>
      <c r="L10" s="13"/>
      <c r="M10" s="14"/>
      <c r="N10" s="64"/>
      <c r="O10" s="23"/>
    </row>
    <row r="11" ht="34" customHeight="1" spans="1:15">
      <c r="A11" s="19" t="s">
        <v>354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8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1"/>
  <sheetViews>
    <sheetView workbookViewId="0">
      <selection activeCell="K34" sqref="K34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25" customWidth="1"/>
    <col min="12" max="13" width="10.6666666666667" customWidth="1"/>
  </cols>
  <sheetData>
    <row r="1" ht="29.25" spans="1:13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325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4" t="s">
        <v>356</v>
      </c>
      <c r="H2" s="4"/>
      <c r="I2" s="4" t="s">
        <v>357</v>
      </c>
      <c r="J2" s="4"/>
      <c r="K2" s="6" t="s">
        <v>358</v>
      </c>
      <c r="L2" s="52" t="s">
        <v>359</v>
      </c>
      <c r="M2" s="21" t="s">
        <v>360</v>
      </c>
    </row>
    <row r="3" s="1" customFormat="1" ht="16.5" spans="1:13">
      <c r="A3" s="4"/>
      <c r="B3" s="7"/>
      <c r="C3" s="7"/>
      <c r="D3" s="7"/>
      <c r="E3" s="7"/>
      <c r="F3" s="7"/>
      <c r="G3" s="4" t="s">
        <v>361</v>
      </c>
      <c r="H3" s="4" t="s">
        <v>362</v>
      </c>
      <c r="I3" s="4" t="s">
        <v>361</v>
      </c>
      <c r="J3" s="4" t="s">
        <v>362</v>
      </c>
      <c r="K3" s="8"/>
      <c r="L3" s="53"/>
      <c r="M3" s="22"/>
    </row>
    <row r="4" spans="1:13">
      <c r="A4" s="9">
        <v>1</v>
      </c>
      <c r="B4" s="11" t="s">
        <v>344</v>
      </c>
      <c r="C4" s="11" t="s">
        <v>341</v>
      </c>
      <c r="D4" s="11" t="s">
        <v>342</v>
      </c>
      <c r="E4" s="11" t="s">
        <v>343</v>
      </c>
      <c r="F4" s="11" t="s">
        <v>62</v>
      </c>
      <c r="G4" s="51">
        <v>-0.8</v>
      </c>
      <c r="H4" s="51">
        <v>-0.2</v>
      </c>
      <c r="I4" s="51">
        <v>-0.8</v>
      </c>
      <c r="J4" s="51">
        <v>-0.6</v>
      </c>
      <c r="K4" s="9" t="s">
        <v>363</v>
      </c>
      <c r="L4" s="9" t="s">
        <v>346</v>
      </c>
      <c r="M4" s="9" t="s">
        <v>346</v>
      </c>
    </row>
    <row r="5" spans="1:13">
      <c r="A5" s="9">
        <v>2</v>
      </c>
      <c r="B5" s="11" t="s">
        <v>344</v>
      </c>
      <c r="C5" s="11" t="s">
        <v>347</v>
      </c>
      <c r="D5" s="11" t="s">
        <v>342</v>
      </c>
      <c r="E5" s="11" t="s">
        <v>348</v>
      </c>
      <c r="F5" s="11" t="s">
        <v>62</v>
      </c>
      <c r="G5" s="51">
        <v>-1.4</v>
      </c>
      <c r="H5" s="51">
        <v>-0.4</v>
      </c>
      <c r="I5" s="51">
        <v>-0.2</v>
      </c>
      <c r="J5" s="51">
        <v>-0.4</v>
      </c>
      <c r="K5" s="9" t="s">
        <v>363</v>
      </c>
      <c r="L5" s="9" t="s">
        <v>346</v>
      </c>
      <c r="M5" s="9" t="s">
        <v>346</v>
      </c>
    </row>
    <row r="6" spans="1:13">
      <c r="A6" s="9">
        <v>3</v>
      </c>
      <c r="B6" s="11" t="s">
        <v>344</v>
      </c>
      <c r="C6" s="11" t="s">
        <v>349</v>
      </c>
      <c r="D6" s="11" t="s">
        <v>342</v>
      </c>
      <c r="E6" s="11" t="s">
        <v>348</v>
      </c>
      <c r="F6" s="11" t="s">
        <v>62</v>
      </c>
      <c r="G6" s="51">
        <v>-1.4</v>
      </c>
      <c r="H6" s="51">
        <v>-0.4</v>
      </c>
      <c r="I6" s="51">
        <v>-0.2</v>
      </c>
      <c r="J6" s="51">
        <v>-0.4</v>
      </c>
      <c r="K6" s="9" t="s">
        <v>363</v>
      </c>
      <c r="L6" s="9" t="s">
        <v>346</v>
      </c>
      <c r="M6" s="9" t="s">
        <v>346</v>
      </c>
    </row>
    <row r="7" spans="1:13">
      <c r="A7" s="9">
        <v>4</v>
      </c>
      <c r="B7" s="11" t="s">
        <v>344</v>
      </c>
      <c r="C7" s="11" t="s">
        <v>350</v>
      </c>
      <c r="D7" s="11" t="s">
        <v>342</v>
      </c>
      <c r="E7" s="11" t="s">
        <v>348</v>
      </c>
      <c r="F7" s="11" t="s">
        <v>62</v>
      </c>
      <c r="G7" s="51">
        <v>-1.4</v>
      </c>
      <c r="H7" s="51">
        <v>-0.4</v>
      </c>
      <c r="I7" s="51">
        <v>-0.2</v>
      </c>
      <c r="J7" s="51">
        <v>-0.4</v>
      </c>
      <c r="K7" s="9" t="s">
        <v>363</v>
      </c>
      <c r="L7" s="9" t="s">
        <v>346</v>
      </c>
      <c r="M7" s="9" t="s">
        <v>346</v>
      </c>
    </row>
    <row r="8" spans="1:13">
      <c r="A8" s="9">
        <v>5</v>
      </c>
      <c r="B8" s="11" t="s">
        <v>344</v>
      </c>
      <c r="C8" s="11" t="s">
        <v>351</v>
      </c>
      <c r="D8" s="11" t="s">
        <v>342</v>
      </c>
      <c r="E8" s="11" t="s">
        <v>348</v>
      </c>
      <c r="F8" s="11" t="s">
        <v>62</v>
      </c>
      <c r="G8" s="51">
        <v>-1.4</v>
      </c>
      <c r="H8" s="51">
        <v>-0.4</v>
      </c>
      <c r="I8" s="51">
        <v>-0.2</v>
      </c>
      <c r="J8" s="51">
        <v>-0.4</v>
      </c>
      <c r="K8" s="9" t="s">
        <v>363</v>
      </c>
      <c r="L8" s="9" t="s">
        <v>346</v>
      </c>
      <c r="M8" s="9" t="s">
        <v>346</v>
      </c>
    </row>
    <row r="9" spans="1:1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="2" customFormat="1" ht="18.75" spans="1:13">
      <c r="A10" s="12" t="s">
        <v>352</v>
      </c>
      <c r="B10" s="13"/>
      <c r="C10" s="13"/>
      <c r="D10" s="13"/>
      <c r="E10" s="14"/>
      <c r="F10" s="15"/>
      <c r="G10" s="24"/>
      <c r="H10" s="12" t="s">
        <v>353</v>
      </c>
      <c r="I10" s="13"/>
      <c r="J10" s="13"/>
      <c r="K10" s="14"/>
      <c r="L10" s="54"/>
      <c r="M10" s="23"/>
    </row>
    <row r="11" ht="32" customHeight="1" spans="1:13">
      <c r="A11" s="19" t="s">
        <v>364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9:M1048576 L4:M8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M31" sqref="M31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366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32" t="s">
        <v>367</v>
      </c>
      <c r="H2" s="33"/>
      <c r="I2" s="49"/>
      <c r="J2" s="32" t="s">
        <v>368</v>
      </c>
      <c r="K2" s="33"/>
      <c r="L2" s="49"/>
      <c r="M2" s="32" t="s">
        <v>369</v>
      </c>
      <c r="N2" s="33"/>
      <c r="O2" s="49"/>
      <c r="P2" s="32" t="s">
        <v>370</v>
      </c>
      <c r="Q2" s="33"/>
      <c r="R2" s="49"/>
      <c r="S2" s="33" t="s">
        <v>371</v>
      </c>
      <c r="T2" s="33"/>
      <c r="U2" s="49"/>
      <c r="V2" s="26" t="s">
        <v>372</v>
      </c>
      <c r="W2" s="26" t="s">
        <v>339</v>
      </c>
    </row>
    <row r="3" s="1" customFormat="1" ht="16.5" spans="1:23">
      <c r="A3" s="7"/>
      <c r="B3" s="34"/>
      <c r="C3" s="34"/>
      <c r="D3" s="34"/>
      <c r="E3" s="34"/>
      <c r="F3" s="34"/>
      <c r="G3" s="4" t="s">
        <v>373</v>
      </c>
      <c r="H3" s="4" t="s">
        <v>68</v>
      </c>
      <c r="I3" s="4" t="s">
        <v>330</v>
      </c>
      <c r="J3" s="4" t="s">
        <v>373</v>
      </c>
      <c r="K3" s="4" t="s">
        <v>68</v>
      </c>
      <c r="L3" s="4" t="s">
        <v>330</v>
      </c>
      <c r="M3" s="4" t="s">
        <v>373</v>
      </c>
      <c r="N3" s="4" t="s">
        <v>68</v>
      </c>
      <c r="O3" s="4" t="s">
        <v>330</v>
      </c>
      <c r="P3" s="4" t="s">
        <v>373</v>
      </c>
      <c r="Q3" s="4" t="s">
        <v>68</v>
      </c>
      <c r="R3" s="4" t="s">
        <v>330</v>
      </c>
      <c r="S3" s="4" t="s">
        <v>373</v>
      </c>
      <c r="T3" s="4" t="s">
        <v>68</v>
      </c>
      <c r="U3" s="4" t="s">
        <v>330</v>
      </c>
      <c r="V3" s="50"/>
      <c r="W3" s="50"/>
    </row>
    <row r="4" spans="1:23">
      <c r="A4" s="35" t="s">
        <v>374</v>
      </c>
      <c r="B4" s="36" t="s">
        <v>375</v>
      </c>
      <c r="C4" s="37"/>
      <c r="D4" s="37"/>
      <c r="E4" s="37"/>
      <c r="F4" s="3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9"/>
      <c r="B5" s="40"/>
      <c r="C5" s="41"/>
      <c r="D5" s="41"/>
      <c r="E5" s="41"/>
      <c r="F5" s="42"/>
      <c r="G5" s="32" t="s">
        <v>376</v>
      </c>
      <c r="H5" s="33"/>
      <c r="I5" s="49"/>
      <c r="J5" s="32" t="s">
        <v>377</v>
      </c>
      <c r="K5" s="33"/>
      <c r="L5" s="49"/>
      <c r="M5" s="32" t="s">
        <v>378</v>
      </c>
      <c r="N5" s="33"/>
      <c r="O5" s="49"/>
      <c r="P5" s="32" t="s">
        <v>379</v>
      </c>
      <c r="Q5" s="33"/>
      <c r="R5" s="49"/>
      <c r="S5" s="33" t="s">
        <v>380</v>
      </c>
      <c r="T5" s="33"/>
      <c r="U5" s="49"/>
      <c r="V5" s="10"/>
      <c r="W5" s="10"/>
    </row>
    <row r="6" ht="16.5" spans="1:23">
      <c r="A6" s="39"/>
      <c r="B6" s="40"/>
      <c r="C6" s="41"/>
      <c r="D6" s="41"/>
      <c r="E6" s="41"/>
      <c r="F6" s="42"/>
      <c r="G6" s="4" t="s">
        <v>373</v>
      </c>
      <c r="H6" s="4" t="s">
        <v>68</v>
      </c>
      <c r="I6" s="4" t="s">
        <v>330</v>
      </c>
      <c r="J6" s="4" t="s">
        <v>373</v>
      </c>
      <c r="K6" s="4" t="s">
        <v>68</v>
      </c>
      <c r="L6" s="4" t="s">
        <v>330</v>
      </c>
      <c r="M6" s="4" t="s">
        <v>373</v>
      </c>
      <c r="N6" s="4" t="s">
        <v>68</v>
      </c>
      <c r="O6" s="4" t="s">
        <v>330</v>
      </c>
      <c r="P6" s="4" t="s">
        <v>373</v>
      </c>
      <c r="Q6" s="4" t="s">
        <v>68</v>
      </c>
      <c r="R6" s="4" t="s">
        <v>330</v>
      </c>
      <c r="S6" s="4" t="s">
        <v>373</v>
      </c>
      <c r="T6" s="4" t="s">
        <v>68</v>
      </c>
      <c r="U6" s="4" t="s">
        <v>330</v>
      </c>
      <c r="V6" s="10"/>
      <c r="W6" s="10"/>
    </row>
    <row r="7" spans="1:23">
      <c r="A7" s="43"/>
      <c r="B7" s="44"/>
      <c r="C7" s="45"/>
      <c r="D7" s="45"/>
      <c r="E7" s="45"/>
      <c r="F7" s="4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7"/>
      <c r="B8" s="47"/>
      <c r="C8" s="47"/>
      <c r="D8" s="47"/>
      <c r="E8" s="47"/>
      <c r="F8" s="4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48"/>
      <c r="B9" s="48"/>
      <c r="C9" s="48"/>
      <c r="D9" s="48"/>
      <c r="E9" s="48"/>
      <c r="F9" s="48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="2" customFormat="1" ht="18.75" spans="1:23">
      <c r="A11" s="12" t="s">
        <v>352</v>
      </c>
      <c r="B11" s="13"/>
      <c r="C11" s="13"/>
      <c r="D11" s="13"/>
      <c r="E11" s="14"/>
      <c r="F11" s="15"/>
      <c r="G11" s="24"/>
      <c r="H11" s="31"/>
      <c r="I11" s="31"/>
      <c r="J11" s="12" t="s">
        <v>353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3"/>
    </row>
    <row r="12" ht="52" customHeight="1" spans="1:23">
      <c r="A12" s="19" t="s">
        <v>381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L32" sqref="L3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383</v>
      </c>
      <c r="B2" s="26" t="s">
        <v>326</v>
      </c>
      <c r="C2" s="26" t="s">
        <v>327</v>
      </c>
      <c r="D2" s="26" t="s">
        <v>328</v>
      </c>
      <c r="E2" s="26" t="s">
        <v>329</v>
      </c>
      <c r="F2" s="26" t="s">
        <v>330</v>
      </c>
      <c r="G2" s="25" t="s">
        <v>384</v>
      </c>
      <c r="H2" s="25" t="s">
        <v>385</v>
      </c>
      <c r="I2" s="25" t="s">
        <v>386</v>
      </c>
      <c r="J2" s="25" t="s">
        <v>385</v>
      </c>
      <c r="K2" s="25" t="s">
        <v>387</v>
      </c>
      <c r="L2" s="25" t="s">
        <v>385</v>
      </c>
      <c r="M2" s="26" t="s">
        <v>372</v>
      </c>
      <c r="N2" s="26" t="s">
        <v>339</v>
      </c>
    </row>
    <row r="3" spans="1:14">
      <c r="A3" s="27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383</v>
      </c>
      <c r="B4" s="29" t="s">
        <v>388</v>
      </c>
      <c r="C4" s="29" t="s">
        <v>373</v>
      </c>
      <c r="D4" s="29" t="s">
        <v>328</v>
      </c>
      <c r="E4" s="26" t="s">
        <v>329</v>
      </c>
      <c r="F4" s="26" t="s">
        <v>330</v>
      </c>
      <c r="G4" s="25" t="s">
        <v>384</v>
      </c>
      <c r="H4" s="25" t="s">
        <v>385</v>
      </c>
      <c r="I4" s="25" t="s">
        <v>386</v>
      </c>
      <c r="J4" s="25" t="s">
        <v>385</v>
      </c>
      <c r="K4" s="25" t="s">
        <v>387</v>
      </c>
      <c r="L4" s="25" t="s">
        <v>385</v>
      </c>
      <c r="M4" s="26" t="s">
        <v>372</v>
      </c>
      <c r="N4" s="26" t="s">
        <v>339</v>
      </c>
    </row>
    <row r="5" spans="1:14">
      <c r="A5" s="27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27"/>
      <c r="B6" s="10"/>
      <c r="C6" s="30" t="s">
        <v>389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="2" customFormat="1" ht="18.75" spans="1:14">
      <c r="A11" s="12" t="s">
        <v>390</v>
      </c>
      <c r="B11" s="13"/>
      <c r="C11" s="13"/>
      <c r="D11" s="14"/>
      <c r="E11" s="15"/>
      <c r="F11" s="31"/>
      <c r="G11" s="24"/>
      <c r="H11" s="31"/>
      <c r="I11" s="12" t="s">
        <v>391</v>
      </c>
      <c r="J11" s="13"/>
      <c r="K11" s="13"/>
      <c r="L11" s="13"/>
      <c r="M11" s="13"/>
      <c r="N11" s="23"/>
    </row>
    <row r="12" ht="48" customHeight="1" spans="1:14">
      <c r="A12" s="19" t="s">
        <v>392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4"/>
  <sheetViews>
    <sheetView workbookViewId="0">
      <selection activeCell="I33" sqref="I33"/>
    </sheetView>
  </sheetViews>
  <sheetFormatPr defaultColWidth="9" defaultRowHeight="14.25"/>
  <cols>
    <col min="1" max="1" width="9.8" customWidth="1"/>
    <col min="2" max="2" width="13.375" customWidth="1"/>
    <col min="3" max="3" width="10" customWidth="1"/>
    <col min="4" max="4" width="12.8333333333333" customWidth="1"/>
    <col min="5" max="5" width="12.1666666666667" customWidth="1"/>
    <col min="6" max="6" width="14.3333333333333" customWidth="1"/>
    <col min="7" max="7" width="21.5" customWidth="1"/>
    <col min="8" max="9" width="14" customWidth="1"/>
    <col min="10" max="10" width="11.5" customWidth="1"/>
  </cols>
  <sheetData>
    <row r="1" ht="29.25" spans="1:10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366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4" t="s">
        <v>394</v>
      </c>
      <c r="H2" s="4" t="s">
        <v>395</v>
      </c>
      <c r="I2" s="4" t="s">
        <v>396</v>
      </c>
      <c r="J2" s="4" t="s">
        <v>397</v>
      </c>
      <c r="K2" s="5" t="s">
        <v>372</v>
      </c>
      <c r="L2" s="5" t="s">
        <v>339</v>
      </c>
    </row>
    <row r="3" spans="1:12">
      <c r="A3" s="9" t="s">
        <v>374</v>
      </c>
      <c r="B3" s="9" t="s">
        <v>344</v>
      </c>
      <c r="C3" s="11" t="s">
        <v>347</v>
      </c>
      <c r="D3" s="11" t="s">
        <v>342</v>
      </c>
      <c r="E3" s="11" t="s">
        <v>348</v>
      </c>
      <c r="F3" s="11" t="s">
        <v>62</v>
      </c>
      <c r="G3" s="9" t="s">
        <v>398</v>
      </c>
      <c r="H3" s="9" t="s">
        <v>399</v>
      </c>
      <c r="I3" s="10"/>
      <c r="J3" s="10"/>
      <c r="K3" s="9" t="s">
        <v>345</v>
      </c>
      <c r="L3" s="9" t="s">
        <v>346</v>
      </c>
    </row>
    <row r="4" spans="1:12">
      <c r="A4" s="9" t="s">
        <v>400</v>
      </c>
      <c r="B4" s="9" t="s">
        <v>344</v>
      </c>
      <c r="C4" s="11" t="s">
        <v>349</v>
      </c>
      <c r="D4" s="11" t="s">
        <v>342</v>
      </c>
      <c r="E4" s="11" t="s">
        <v>348</v>
      </c>
      <c r="F4" s="11" t="s">
        <v>62</v>
      </c>
      <c r="G4" s="9" t="s">
        <v>398</v>
      </c>
      <c r="H4" s="9" t="s">
        <v>399</v>
      </c>
      <c r="I4" s="10"/>
      <c r="J4" s="10"/>
      <c r="K4" s="9" t="s">
        <v>345</v>
      </c>
      <c r="L4" s="9" t="s">
        <v>346</v>
      </c>
    </row>
    <row r="5" spans="1:12">
      <c r="A5" s="9" t="s">
        <v>401</v>
      </c>
      <c r="B5" s="9" t="s">
        <v>344</v>
      </c>
      <c r="C5" s="11" t="s">
        <v>350</v>
      </c>
      <c r="D5" s="11" t="s">
        <v>342</v>
      </c>
      <c r="E5" s="11" t="s">
        <v>348</v>
      </c>
      <c r="F5" s="11" t="s">
        <v>62</v>
      </c>
      <c r="G5" s="9" t="s">
        <v>398</v>
      </c>
      <c r="H5" s="9" t="s">
        <v>399</v>
      </c>
      <c r="I5" s="10"/>
      <c r="J5" s="10"/>
      <c r="K5" s="9" t="s">
        <v>345</v>
      </c>
      <c r="L5" s="9" t="s">
        <v>346</v>
      </c>
    </row>
    <row r="6" spans="1:12">
      <c r="A6" s="9" t="s">
        <v>402</v>
      </c>
      <c r="B6" s="9" t="s">
        <v>344</v>
      </c>
      <c r="C6" s="11" t="s">
        <v>351</v>
      </c>
      <c r="D6" s="11" t="s">
        <v>342</v>
      </c>
      <c r="E6" s="11" t="s">
        <v>348</v>
      </c>
      <c r="F6" s="11" t="s">
        <v>62</v>
      </c>
      <c r="G6" s="9" t="s">
        <v>398</v>
      </c>
      <c r="H6" s="9" t="s">
        <v>399</v>
      </c>
      <c r="I6" s="10"/>
      <c r="J6" s="10"/>
      <c r="K6" s="9" t="s">
        <v>345</v>
      </c>
      <c r="L6" s="9" t="s">
        <v>346</v>
      </c>
    </row>
    <row r="7" spans="1:12">
      <c r="A7" s="9" t="s">
        <v>403</v>
      </c>
      <c r="B7" s="9" t="s">
        <v>344</v>
      </c>
      <c r="C7" s="11" t="s">
        <v>347</v>
      </c>
      <c r="D7" s="11" t="s">
        <v>342</v>
      </c>
      <c r="E7" s="11" t="s">
        <v>348</v>
      </c>
      <c r="F7" s="11" t="s">
        <v>62</v>
      </c>
      <c r="G7" s="9" t="s">
        <v>404</v>
      </c>
      <c r="H7" s="9" t="s">
        <v>405</v>
      </c>
      <c r="I7" s="10"/>
      <c r="J7" s="10"/>
      <c r="K7" s="9" t="s">
        <v>345</v>
      </c>
      <c r="L7" s="9" t="s">
        <v>346</v>
      </c>
    </row>
    <row r="8" spans="1:12">
      <c r="A8" s="9"/>
      <c r="B8" s="9" t="s">
        <v>344</v>
      </c>
      <c r="C8" s="11" t="s">
        <v>349</v>
      </c>
      <c r="D8" s="11" t="s">
        <v>342</v>
      </c>
      <c r="E8" s="11" t="s">
        <v>348</v>
      </c>
      <c r="F8" s="11" t="s">
        <v>62</v>
      </c>
      <c r="G8" s="9" t="s">
        <v>404</v>
      </c>
      <c r="H8" s="9" t="s">
        <v>405</v>
      </c>
      <c r="I8" s="10"/>
      <c r="J8" s="10"/>
      <c r="K8" s="9" t="s">
        <v>345</v>
      </c>
      <c r="L8" s="9" t="s">
        <v>346</v>
      </c>
    </row>
    <row r="9" spans="1:12">
      <c r="A9" s="9"/>
      <c r="B9" s="9" t="s">
        <v>344</v>
      </c>
      <c r="C9" s="11" t="s">
        <v>350</v>
      </c>
      <c r="D9" s="11" t="s">
        <v>342</v>
      </c>
      <c r="E9" s="11" t="s">
        <v>348</v>
      </c>
      <c r="F9" s="11" t="s">
        <v>62</v>
      </c>
      <c r="G9" s="9" t="s">
        <v>404</v>
      </c>
      <c r="H9" s="9" t="s">
        <v>405</v>
      </c>
      <c r="I9" s="10"/>
      <c r="J9" s="10"/>
      <c r="K9" s="9" t="s">
        <v>345</v>
      </c>
      <c r="L9" s="9" t="s">
        <v>346</v>
      </c>
    </row>
    <row r="10" spans="1:12">
      <c r="A10" s="9"/>
      <c r="B10" s="9" t="s">
        <v>344</v>
      </c>
      <c r="C10" s="11" t="s">
        <v>351</v>
      </c>
      <c r="D10" s="11" t="s">
        <v>342</v>
      </c>
      <c r="E10" s="11" t="s">
        <v>348</v>
      </c>
      <c r="F10" s="11" t="s">
        <v>62</v>
      </c>
      <c r="G10" s="9" t="s">
        <v>404</v>
      </c>
      <c r="H10" s="9" t="s">
        <v>405</v>
      </c>
      <c r="I10" s="10"/>
      <c r="J10" s="10"/>
      <c r="K10" s="9" t="s">
        <v>345</v>
      </c>
      <c r="L10" s="9" t="s">
        <v>346</v>
      </c>
    </row>
    <row r="11" spans="1:12">
      <c r="A11" s="9"/>
      <c r="B11" s="9" t="s">
        <v>344</v>
      </c>
      <c r="C11" s="11" t="s">
        <v>341</v>
      </c>
      <c r="D11" s="11" t="s">
        <v>342</v>
      </c>
      <c r="E11" s="11" t="s">
        <v>343</v>
      </c>
      <c r="F11" s="11" t="s">
        <v>62</v>
      </c>
      <c r="G11" s="9" t="s">
        <v>404</v>
      </c>
      <c r="H11" s="9" t="s">
        <v>405</v>
      </c>
      <c r="I11" s="10"/>
      <c r="J11" s="10"/>
      <c r="K11" s="9" t="s">
        <v>345</v>
      </c>
      <c r="L11" s="9" t="s">
        <v>346</v>
      </c>
    </row>
    <row r="12" spans="1:12">
      <c r="A12" s="9"/>
      <c r="B12" s="9"/>
      <c r="C12" s="11"/>
      <c r="D12" s="11"/>
      <c r="E12" s="11"/>
      <c r="F12" s="11"/>
      <c r="G12" s="9"/>
      <c r="H12" s="9"/>
      <c r="I12" s="10"/>
      <c r="J12" s="10"/>
      <c r="K12" s="9"/>
      <c r="L12" s="9"/>
    </row>
    <row r="13" s="2" customFormat="1" ht="18.75" spans="1:12">
      <c r="A13" s="12" t="s">
        <v>406</v>
      </c>
      <c r="B13" s="13"/>
      <c r="C13" s="13"/>
      <c r="D13" s="13"/>
      <c r="E13" s="14"/>
      <c r="F13" s="15"/>
      <c r="G13" s="24"/>
      <c r="H13" s="12" t="s">
        <v>353</v>
      </c>
      <c r="I13" s="13"/>
      <c r="J13" s="13"/>
      <c r="K13" s="13"/>
      <c r="L13" s="23"/>
    </row>
    <row r="14" ht="67" customHeight="1" spans="1:12">
      <c r="A14" s="19" t="s">
        <v>407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1"/>
  <sheetViews>
    <sheetView workbookViewId="0">
      <selection activeCell="H17" sqref="H17"/>
    </sheetView>
  </sheetViews>
  <sheetFormatPr defaultColWidth="9" defaultRowHeight="14.25"/>
  <cols>
    <col min="1" max="1" width="7" customWidth="1"/>
    <col min="2" max="2" width="10" customWidth="1"/>
    <col min="3" max="3" width="14.625" customWidth="1"/>
    <col min="4" max="4" width="13.25" customWidth="1"/>
    <col min="5" max="5" width="16.25" customWidth="1"/>
    <col min="6" max="6" width="12.8333333333333" customWidth="1"/>
    <col min="7" max="7" width="12" customWidth="1"/>
    <col min="8" max="8" width="12.6666666666667" customWidth="1"/>
    <col min="9" max="9" width="16" customWidth="1"/>
  </cols>
  <sheetData>
    <row r="1" ht="29.25" spans="1:9">
      <c r="A1" s="3" t="s">
        <v>408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325</v>
      </c>
      <c r="B2" s="5" t="s">
        <v>330</v>
      </c>
      <c r="C2" s="5" t="s">
        <v>373</v>
      </c>
      <c r="D2" s="5" t="s">
        <v>328</v>
      </c>
      <c r="E2" s="5" t="s">
        <v>329</v>
      </c>
      <c r="F2" s="4" t="s">
        <v>409</v>
      </c>
      <c r="G2" s="4" t="s">
        <v>357</v>
      </c>
      <c r="H2" s="6" t="s">
        <v>358</v>
      </c>
      <c r="I2" s="21" t="s">
        <v>360</v>
      </c>
    </row>
    <row r="3" s="1" customFormat="1" ht="16.5" spans="1:9">
      <c r="A3" s="4"/>
      <c r="B3" s="7"/>
      <c r="C3" s="7"/>
      <c r="D3" s="7"/>
      <c r="E3" s="7"/>
      <c r="F3" s="4" t="s">
        <v>410</v>
      </c>
      <c r="G3" s="4" t="s">
        <v>361</v>
      </c>
      <c r="H3" s="8"/>
      <c r="I3" s="22"/>
    </row>
    <row r="4" spans="1:9">
      <c r="A4" s="9">
        <v>1</v>
      </c>
      <c r="B4" s="10" t="s">
        <v>411</v>
      </c>
      <c r="C4" s="10" t="s">
        <v>412</v>
      </c>
      <c r="D4" s="10" t="s">
        <v>348</v>
      </c>
      <c r="E4" s="11" t="s">
        <v>62</v>
      </c>
      <c r="F4" s="10">
        <v>-1</v>
      </c>
      <c r="G4" s="10">
        <v>0</v>
      </c>
      <c r="H4" s="10">
        <v>-1</v>
      </c>
      <c r="I4" s="9" t="s">
        <v>346</v>
      </c>
    </row>
    <row r="5" spans="1:9">
      <c r="A5" s="9">
        <v>2</v>
      </c>
      <c r="B5" s="10" t="s">
        <v>413</v>
      </c>
      <c r="C5" s="10" t="s">
        <v>414</v>
      </c>
      <c r="D5" s="10" t="s">
        <v>348</v>
      </c>
      <c r="E5" s="11" t="s">
        <v>62</v>
      </c>
      <c r="F5" s="10">
        <v>-3</v>
      </c>
      <c r="G5" s="10">
        <v>0</v>
      </c>
      <c r="H5" s="10">
        <v>-3</v>
      </c>
      <c r="I5" s="9" t="s">
        <v>346</v>
      </c>
    </row>
    <row r="6" spans="1:9">
      <c r="A6" s="9">
        <v>3</v>
      </c>
      <c r="B6" s="10" t="s">
        <v>413</v>
      </c>
      <c r="C6" s="10" t="s">
        <v>414</v>
      </c>
      <c r="D6" s="10" t="s">
        <v>343</v>
      </c>
      <c r="E6" s="11" t="s">
        <v>62</v>
      </c>
      <c r="F6" s="10">
        <v>-2</v>
      </c>
      <c r="G6" s="10">
        <v>0</v>
      </c>
      <c r="H6" s="10">
        <v>-2</v>
      </c>
      <c r="I6" s="9" t="s">
        <v>346</v>
      </c>
    </row>
    <row r="7" spans="1:9">
      <c r="A7" s="9">
        <v>4</v>
      </c>
      <c r="B7" s="10" t="s">
        <v>413</v>
      </c>
      <c r="C7" s="10" t="s">
        <v>415</v>
      </c>
      <c r="D7" s="10" t="s">
        <v>348</v>
      </c>
      <c r="E7" s="11" t="s">
        <v>62</v>
      </c>
      <c r="F7" s="10">
        <v>-1</v>
      </c>
      <c r="G7" s="10">
        <v>0</v>
      </c>
      <c r="H7" s="10">
        <v>-1</v>
      </c>
      <c r="I7" s="9" t="s">
        <v>346</v>
      </c>
    </row>
    <row r="8" spans="1:9">
      <c r="A8" s="9">
        <v>5</v>
      </c>
      <c r="B8" s="10" t="s">
        <v>413</v>
      </c>
      <c r="C8" s="10" t="s">
        <v>415</v>
      </c>
      <c r="D8" s="10" t="s">
        <v>343</v>
      </c>
      <c r="E8" s="11" t="s">
        <v>62</v>
      </c>
      <c r="F8" s="10">
        <v>-0.8</v>
      </c>
      <c r="G8" s="10">
        <v>0</v>
      </c>
      <c r="H8" s="10">
        <v>-0.8</v>
      </c>
      <c r="I8" s="9" t="s">
        <v>346</v>
      </c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="2" customFormat="1" ht="18.75" spans="1:9">
      <c r="A10" s="12" t="s">
        <v>352</v>
      </c>
      <c r="B10" s="13"/>
      <c r="C10" s="13"/>
      <c r="D10" s="14"/>
      <c r="E10" s="15"/>
      <c r="F10" s="16" t="s">
        <v>353</v>
      </c>
      <c r="G10" s="17"/>
      <c r="H10" s="18"/>
      <c r="I10" s="23"/>
    </row>
    <row r="11" ht="37" customHeight="1" spans="1:9">
      <c r="A11" s="19" t="s">
        <v>416</v>
      </c>
      <c r="B11" s="19"/>
      <c r="C11" s="20"/>
      <c r="D11" s="20"/>
      <c r="E11" s="20"/>
      <c r="F11" s="20"/>
      <c r="G11" s="20"/>
      <c r="H11" s="20"/>
      <c r="I11" s="20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H8" sqref="H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6" t="s">
        <v>35</v>
      </c>
      <c r="C2" s="397"/>
      <c r="D2" s="397"/>
      <c r="E2" s="397"/>
      <c r="F2" s="397"/>
      <c r="G2" s="397"/>
      <c r="H2" s="397"/>
      <c r="I2" s="411"/>
    </row>
    <row r="3" ht="28" customHeight="1" spans="2:9">
      <c r="B3" s="398"/>
      <c r="C3" s="399"/>
      <c r="D3" s="400" t="s">
        <v>36</v>
      </c>
      <c r="E3" s="401"/>
      <c r="F3" s="402" t="s">
        <v>37</v>
      </c>
      <c r="G3" s="403"/>
      <c r="H3" s="400" t="s">
        <v>38</v>
      </c>
      <c r="I3" s="412"/>
    </row>
    <row r="4" ht="28" customHeight="1" spans="2:9">
      <c r="B4" s="398" t="s">
        <v>39</v>
      </c>
      <c r="C4" s="399" t="s">
        <v>40</v>
      </c>
      <c r="D4" s="399" t="s">
        <v>41</v>
      </c>
      <c r="E4" s="399" t="s">
        <v>42</v>
      </c>
      <c r="F4" s="404" t="s">
        <v>41</v>
      </c>
      <c r="G4" s="404" t="s">
        <v>42</v>
      </c>
      <c r="H4" s="399" t="s">
        <v>41</v>
      </c>
      <c r="I4" s="413" t="s">
        <v>42</v>
      </c>
    </row>
    <row r="5" ht="28" customHeight="1" spans="2:9">
      <c r="B5" s="405" t="s">
        <v>43</v>
      </c>
      <c r="C5" s="27">
        <v>13</v>
      </c>
      <c r="D5" s="27">
        <v>0</v>
      </c>
      <c r="E5" s="27">
        <v>1</v>
      </c>
      <c r="F5" s="406">
        <v>0</v>
      </c>
      <c r="G5" s="406">
        <v>1</v>
      </c>
      <c r="H5" s="27">
        <v>1</v>
      </c>
      <c r="I5" s="414">
        <v>2</v>
      </c>
    </row>
    <row r="6" ht="28" customHeight="1" spans="2:9">
      <c r="B6" s="405" t="s">
        <v>44</v>
      </c>
      <c r="C6" s="27">
        <v>20</v>
      </c>
      <c r="D6" s="27">
        <v>0</v>
      </c>
      <c r="E6" s="27">
        <v>1</v>
      </c>
      <c r="F6" s="406">
        <v>1</v>
      </c>
      <c r="G6" s="406">
        <v>2</v>
      </c>
      <c r="H6" s="27">
        <v>2</v>
      </c>
      <c r="I6" s="414">
        <v>3</v>
      </c>
    </row>
    <row r="7" ht="28" customHeight="1" spans="2:9">
      <c r="B7" s="405" t="s">
        <v>45</v>
      </c>
      <c r="C7" s="27">
        <v>32</v>
      </c>
      <c r="D7" s="27">
        <v>0</v>
      </c>
      <c r="E7" s="27">
        <v>1</v>
      </c>
      <c r="F7" s="406">
        <v>2</v>
      </c>
      <c r="G7" s="406">
        <v>3</v>
      </c>
      <c r="H7" s="27">
        <v>3</v>
      </c>
      <c r="I7" s="414">
        <v>4</v>
      </c>
    </row>
    <row r="8" ht="28" customHeight="1" spans="2:9">
      <c r="B8" s="405" t="s">
        <v>46</v>
      </c>
      <c r="C8" s="27">
        <v>50</v>
      </c>
      <c r="D8" s="27">
        <v>1</v>
      </c>
      <c r="E8" s="27">
        <v>2</v>
      </c>
      <c r="F8" s="406">
        <v>3</v>
      </c>
      <c r="G8" s="406">
        <v>4</v>
      </c>
      <c r="H8" s="27">
        <v>5</v>
      </c>
      <c r="I8" s="414">
        <v>6</v>
      </c>
    </row>
    <row r="9" ht="28" customHeight="1" spans="2:9">
      <c r="B9" s="405" t="s">
        <v>47</v>
      </c>
      <c r="C9" s="27">
        <v>80</v>
      </c>
      <c r="D9" s="27">
        <v>2</v>
      </c>
      <c r="E9" s="27">
        <v>3</v>
      </c>
      <c r="F9" s="406">
        <v>5</v>
      </c>
      <c r="G9" s="406">
        <v>6</v>
      </c>
      <c r="H9" s="27">
        <v>7</v>
      </c>
      <c r="I9" s="414">
        <v>8</v>
      </c>
    </row>
    <row r="10" ht="28" customHeight="1" spans="2:9">
      <c r="B10" s="405" t="s">
        <v>48</v>
      </c>
      <c r="C10" s="27">
        <v>125</v>
      </c>
      <c r="D10" s="27">
        <v>3</v>
      </c>
      <c r="E10" s="27">
        <v>4</v>
      </c>
      <c r="F10" s="406">
        <v>7</v>
      </c>
      <c r="G10" s="406">
        <v>8</v>
      </c>
      <c r="H10" s="27">
        <v>10</v>
      </c>
      <c r="I10" s="414">
        <v>11</v>
      </c>
    </row>
    <row r="11" ht="28" customHeight="1" spans="2:9">
      <c r="B11" s="405" t="s">
        <v>49</v>
      </c>
      <c r="C11" s="27">
        <v>200</v>
      </c>
      <c r="D11" s="27">
        <v>5</v>
      </c>
      <c r="E11" s="27">
        <v>6</v>
      </c>
      <c r="F11" s="406">
        <v>10</v>
      </c>
      <c r="G11" s="406">
        <v>11</v>
      </c>
      <c r="H11" s="27">
        <v>14</v>
      </c>
      <c r="I11" s="414">
        <v>15</v>
      </c>
    </row>
    <row r="12" ht="28" customHeight="1" spans="2:9">
      <c r="B12" s="407" t="s">
        <v>50</v>
      </c>
      <c r="C12" s="408">
        <v>315</v>
      </c>
      <c r="D12" s="408">
        <v>7</v>
      </c>
      <c r="E12" s="408">
        <v>8</v>
      </c>
      <c r="F12" s="409">
        <v>14</v>
      </c>
      <c r="G12" s="409">
        <v>15</v>
      </c>
      <c r="H12" s="408">
        <v>21</v>
      </c>
      <c r="I12" s="415">
        <v>22</v>
      </c>
    </row>
    <row r="14" spans="2:4">
      <c r="B14" s="410" t="s">
        <v>51</v>
      </c>
      <c r="C14" s="410"/>
      <c r="D14" s="41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8"/>
  <sheetViews>
    <sheetView zoomScale="125" zoomScaleNormal="125" topLeftCell="A12" workbookViewId="0">
      <selection activeCell="A10" sqref="A10:K10"/>
    </sheetView>
  </sheetViews>
  <sheetFormatPr defaultColWidth="10.3333333333333" defaultRowHeight="16.5" customHeight="1"/>
  <cols>
    <col min="1" max="1" width="13.4" style="204" customWidth="1"/>
    <col min="2" max="5" width="10.3333333333333" style="204"/>
    <col min="6" max="7" width="14.2" style="204" customWidth="1"/>
    <col min="8" max="9" width="10.3333333333333" style="204"/>
    <col min="10" max="10" width="8.83333333333333" style="204" customWidth="1"/>
    <col min="11" max="11" width="12" style="204" customWidth="1"/>
    <col min="12" max="16384" width="10.3333333333333" style="204"/>
  </cols>
  <sheetData>
    <row r="1" ht="21" spans="1:11">
      <c r="A1" s="322" t="s">
        <v>52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ht="15" spans="1:11">
      <c r="A2" s="206" t="s">
        <v>53</v>
      </c>
      <c r="B2" s="188" t="s">
        <v>54</v>
      </c>
      <c r="C2" s="188"/>
      <c r="D2" s="207" t="s">
        <v>55</v>
      </c>
      <c r="E2" s="207"/>
      <c r="F2" s="188" t="s">
        <v>56</v>
      </c>
      <c r="G2" s="188"/>
      <c r="H2" s="208" t="s">
        <v>57</v>
      </c>
      <c r="I2" s="283" t="s">
        <v>56</v>
      </c>
      <c r="J2" s="283"/>
      <c r="K2" s="284"/>
    </row>
    <row r="3" ht="14.25" spans="1:11">
      <c r="A3" s="209" t="s">
        <v>58</v>
      </c>
      <c r="B3" s="210"/>
      <c r="C3" s="211"/>
      <c r="D3" s="212" t="s">
        <v>59</v>
      </c>
      <c r="E3" s="213"/>
      <c r="F3" s="213"/>
      <c r="G3" s="214"/>
      <c r="H3" s="212" t="s">
        <v>60</v>
      </c>
      <c r="I3" s="213"/>
      <c r="J3" s="213"/>
      <c r="K3" s="214"/>
    </row>
    <row r="4" ht="36" customHeight="1" spans="1:11">
      <c r="A4" s="215" t="s">
        <v>61</v>
      </c>
      <c r="B4" s="216" t="s">
        <v>62</v>
      </c>
      <c r="C4" s="217"/>
      <c r="D4" s="215" t="s">
        <v>63</v>
      </c>
      <c r="E4" s="218"/>
      <c r="F4" s="219" t="s">
        <v>64</v>
      </c>
      <c r="G4" s="220"/>
      <c r="H4" s="215" t="s">
        <v>65</v>
      </c>
      <c r="I4" s="218"/>
      <c r="J4" s="241" t="s">
        <v>66</v>
      </c>
      <c r="K4" s="285" t="s">
        <v>67</v>
      </c>
    </row>
    <row r="5" ht="16" customHeight="1" spans="1:11">
      <c r="A5" s="221" t="s">
        <v>68</v>
      </c>
      <c r="B5" s="216" t="s">
        <v>69</v>
      </c>
      <c r="C5" s="217"/>
      <c r="D5" s="215" t="s">
        <v>70</v>
      </c>
      <c r="E5" s="218"/>
      <c r="F5" s="323">
        <v>45826</v>
      </c>
      <c r="G5" s="324"/>
      <c r="H5" s="215" t="s">
        <v>71</v>
      </c>
      <c r="I5" s="218"/>
      <c r="J5" s="241" t="s">
        <v>66</v>
      </c>
      <c r="K5" s="285" t="s">
        <v>67</v>
      </c>
    </row>
    <row r="6" ht="16" customHeight="1" spans="1:11">
      <c r="A6" s="215" t="s">
        <v>72</v>
      </c>
      <c r="B6" s="216">
        <v>2</v>
      </c>
      <c r="C6" s="217">
        <v>6</v>
      </c>
      <c r="D6" s="221" t="s">
        <v>73</v>
      </c>
      <c r="E6" s="243"/>
      <c r="F6" s="323">
        <v>45858</v>
      </c>
      <c r="G6" s="324"/>
      <c r="H6" s="215" t="s">
        <v>74</v>
      </c>
      <c r="I6" s="218"/>
      <c r="J6" s="241" t="s">
        <v>66</v>
      </c>
      <c r="K6" s="285" t="s">
        <v>67</v>
      </c>
    </row>
    <row r="7" ht="16" customHeight="1" spans="1:11">
      <c r="A7" s="215" t="s">
        <v>75</v>
      </c>
      <c r="B7" s="224" t="s">
        <v>76</v>
      </c>
      <c r="C7" s="225"/>
      <c r="D7" s="221" t="s">
        <v>77</v>
      </c>
      <c r="E7" s="242"/>
      <c r="F7" s="323">
        <v>45869</v>
      </c>
      <c r="G7" s="324"/>
      <c r="H7" s="215" t="s">
        <v>78</v>
      </c>
      <c r="I7" s="218"/>
      <c r="J7" s="241" t="s">
        <v>66</v>
      </c>
      <c r="K7" s="285" t="s">
        <v>67</v>
      </c>
    </row>
    <row r="8" ht="16" customHeight="1" spans="1:11">
      <c r="A8" s="227" t="s">
        <v>79</v>
      </c>
      <c r="B8" s="228" t="s">
        <v>80</v>
      </c>
      <c r="C8" s="229"/>
      <c r="D8" s="230" t="s">
        <v>81</v>
      </c>
      <c r="E8" s="231"/>
      <c r="F8" s="232">
        <v>45906</v>
      </c>
      <c r="G8" s="233"/>
      <c r="H8" s="230" t="s">
        <v>82</v>
      </c>
      <c r="I8" s="231"/>
      <c r="J8" s="249" t="s">
        <v>66</v>
      </c>
      <c r="K8" s="294" t="s">
        <v>67</v>
      </c>
    </row>
    <row r="9" ht="15" spans="1:11">
      <c r="A9" s="325" t="s">
        <v>83</v>
      </c>
      <c r="B9" s="326"/>
      <c r="C9" s="326"/>
      <c r="D9" s="326"/>
      <c r="E9" s="326"/>
      <c r="F9" s="326"/>
      <c r="G9" s="326"/>
      <c r="H9" s="326"/>
      <c r="I9" s="326"/>
      <c r="J9" s="326"/>
      <c r="K9" s="377"/>
    </row>
    <row r="10" ht="15" spans="1:11">
      <c r="A10" s="327" t="s">
        <v>84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78"/>
    </row>
    <row r="11" ht="14.25" spans="1:11">
      <c r="A11" s="329" t="s">
        <v>85</v>
      </c>
      <c r="B11" s="330" t="s">
        <v>86</v>
      </c>
      <c r="C11" s="331" t="s">
        <v>87</v>
      </c>
      <c r="D11" s="332"/>
      <c r="E11" s="333" t="s">
        <v>88</v>
      </c>
      <c r="F11" s="330" t="s">
        <v>86</v>
      </c>
      <c r="G11" s="331" t="s">
        <v>87</v>
      </c>
      <c r="H11" s="331" t="s">
        <v>89</v>
      </c>
      <c r="I11" s="333" t="s">
        <v>90</v>
      </c>
      <c r="J11" s="330" t="s">
        <v>86</v>
      </c>
      <c r="K11" s="379" t="s">
        <v>87</v>
      </c>
    </row>
    <row r="12" ht="14.25" spans="1:11">
      <c r="A12" s="221" t="s">
        <v>91</v>
      </c>
      <c r="B12" s="240" t="s">
        <v>86</v>
      </c>
      <c r="C12" s="241" t="s">
        <v>87</v>
      </c>
      <c r="D12" s="242"/>
      <c r="E12" s="243" t="s">
        <v>92</v>
      </c>
      <c r="F12" s="240" t="s">
        <v>86</v>
      </c>
      <c r="G12" s="241" t="s">
        <v>87</v>
      </c>
      <c r="H12" s="241" t="s">
        <v>89</v>
      </c>
      <c r="I12" s="243" t="s">
        <v>93</v>
      </c>
      <c r="J12" s="240" t="s">
        <v>86</v>
      </c>
      <c r="K12" s="285" t="s">
        <v>87</v>
      </c>
    </row>
    <row r="13" ht="14.25" spans="1:11">
      <c r="A13" s="221" t="s">
        <v>94</v>
      </c>
      <c r="B13" s="240" t="s">
        <v>86</v>
      </c>
      <c r="C13" s="241" t="s">
        <v>87</v>
      </c>
      <c r="D13" s="242"/>
      <c r="E13" s="243" t="s">
        <v>95</v>
      </c>
      <c r="F13" s="241" t="s">
        <v>96</v>
      </c>
      <c r="G13" s="241" t="s">
        <v>97</v>
      </c>
      <c r="H13" s="241" t="s">
        <v>89</v>
      </c>
      <c r="I13" s="243" t="s">
        <v>98</v>
      </c>
      <c r="J13" s="240" t="s">
        <v>86</v>
      </c>
      <c r="K13" s="285" t="s">
        <v>87</v>
      </c>
    </row>
    <row r="14" ht="15" spans="1:11">
      <c r="A14" s="230" t="s">
        <v>99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87"/>
    </row>
    <row r="15" ht="15" spans="1:11">
      <c r="A15" s="327" t="s">
        <v>100</v>
      </c>
      <c r="B15" s="328"/>
      <c r="C15" s="328"/>
      <c r="D15" s="328"/>
      <c r="E15" s="328"/>
      <c r="F15" s="328"/>
      <c r="G15" s="328"/>
      <c r="H15" s="328"/>
      <c r="I15" s="328"/>
      <c r="J15" s="328"/>
      <c r="K15" s="378"/>
    </row>
    <row r="16" ht="14.25" spans="1:11">
      <c r="A16" s="334" t="s">
        <v>101</v>
      </c>
      <c r="B16" s="331" t="s">
        <v>96</v>
      </c>
      <c r="C16" s="331" t="s">
        <v>97</v>
      </c>
      <c r="D16" s="335"/>
      <c r="E16" s="336" t="s">
        <v>102</v>
      </c>
      <c r="F16" s="331" t="s">
        <v>96</v>
      </c>
      <c r="G16" s="331" t="s">
        <v>97</v>
      </c>
      <c r="H16" s="337"/>
      <c r="I16" s="336" t="s">
        <v>103</v>
      </c>
      <c r="J16" s="331" t="s">
        <v>96</v>
      </c>
      <c r="K16" s="379" t="s">
        <v>97</v>
      </c>
    </row>
    <row r="17" customHeight="1" spans="1:22">
      <c r="A17" s="223" t="s">
        <v>104</v>
      </c>
      <c r="B17" s="241" t="s">
        <v>96</v>
      </c>
      <c r="C17" s="241" t="s">
        <v>97</v>
      </c>
      <c r="D17" s="216"/>
      <c r="E17" s="261" t="s">
        <v>105</v>
      </c>
      <c r="F17" s="241" t="s">
        <v>96</v>
      </c>
      <c r="G17" s="241" t="s">
        <v>97</v>
      </c>
      <c r="H17" s="338"/>
      <c r="I17" s="261" t="s">
        <v>106</v>
      </c>
      <c r="J17" s="241" t="s">
        <v>96</v>
      </c>
      <c r="K17" s="285" t="s">
        <v>97</v>
      </c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</row>
    <row r="18" ht="18" customHeight="1" spans="1:11">
      <c r="A18" s="339" t="s">
        <v>107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81"/>
    </row>
    <row r="19" s="321" customFormat="1" ht="18" customHeight="1" spans="1:11">
      <c r="A19" s="327" t="s">
        <v>108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78"/>
    </row>
    <row r="20" customHeight="1" spans="1:11">
      <c r="A20" s="341" t="s">
        <v>109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82"/>
    </row>
    <row r="21" ht="21.75" customHeight="1" spans="1:11">
      <c r="A21" s="343" t="s">
        <v>110</v>
      </c>
      <c r="B21" s="344" t="s">
        <v>111</v>
      </c>
      <c r="C21" s="344" t="s">
        <v>112</v>
      </c>
      <c r="D21" s="345" t="s">
        <v>113</v>
      </c>
      <c r="E21" s="346" t="s">
        <v>114</v>
      </c>
      <c r="F21" s="345" t="s">
        <v>115</v>
      </c>
      <c r="G21" s="347" t="s">
        <v>116</v>
      </c>
      <c r="H21" s="261"/>
      <c r="I21" s="261"/>
      <c r="J21" s="261"/>
      <c r="K21" s="297" t="s">
        <v>117</v>
      </c>
    </row>
    <row r="22" customHeight="1" spans="1:11">
      <c r="A22" s="348" t="s">
        <v>118</v>
      </c>
      <c r="B22" s="222">
        <v>1</v>
      </c>
      <c r="C22" s="222">
        <v>1</v>
      </c>
      <c r="D22" s="222">
        <v>1</v>
      </c>
      <c r="E22" s="222">
        <v>1</v>
      </c>
      <c r="F22" s="222">
        <v>1</v>
      </c>
      <c r="G22" s="222">
        <v>1</v>
      </c>
      <c r="H22" s="222"/>
      <c r="I22" s="222"/>
      <c r="J22" s="222"/>
      <c r="K22" s="383"/>
    </row>
    <row r="23" customHeight="1" spans="1:11">
      <c r="A23" s="349" t="s">
        <v>119</v>
      </c>
      <c r="B23" s="350">
        <v>1</v>
      </c>
      <c r="C23" s="350">
        <v>1</v>
      </c>
      <c r="D23" s="350">
        <v>1</v>
      </c>
      <c r="E23" s="350">
        <v>1</v>
      </c>
      <c r="F23" s="350">
        <v>1</v>
      </c>
      <c r="G23" s="350">
        <v>1</v>
      </c>
      <c r="H23" s="222"/>
      <c r="I23" s="222"/>
      <c r="J23" s="222"/>
      <c r="K23" s="383"/>
    </row>
    <row r="24" customHeight="1" spans="1:11">
      <c r="A24" s="351"/>
      <c r="B24" s="352"/>
      <c r="C24" s="352"/>
      <c r="D24" s="352"/>
      <c r="E24" s="352"/>
      <c r="F24" s="352"/>
      <c r="G24" s="352"/>
      <c r="H24" s="222"/>
      <c r="I24" s="222"/>
      <c r="J24" s="222"/>
      <c r="K24" s="384"/>
    </row>
    <row r="25" customHeight="1" spans="1:11">
      <c r="A25" s="351"/>
      <c r="B25" s="352"/>
      <c r="C25" s="352"/>
      <c r="D25" s="352"/>
      <c r="E25" s="352"/>
      <c r="F25" s="352"/>
      <c r="G25" s="352"/>
      <c r="H25" s="222"/>
      <c r="I25" s="222"/>
      <c r="J25" s="222"/>
      <c r="K25" s="384"/>
    </row>
    <row r="26" customHeight="1" spans="1:11">
      <c r="A26" s="353"/>
      <c r="B26" s="222"/>
      <c r="C26" s="222"/>
      <c r="D26" s="222"/>
      <c r="E26" s="222"/>
      <c r="F26" s="222"/>
      <c r="G26" s="222"/>
      <c r="H26" s="222"/>
      <c r="I26" s="222"/>
      <c r="J26" s="222"/>
      <c r="K26" s="385"/>
    </row>
    <row r="27" customHeight="1" spans="1:11">
      <c r="A27" s="226"/>
      <c r="B27" s="222"/>
      <c r="C27" s="222"/>
      <c r="D27" s="222"/>
      <c r="E27" s="222"/>
      <c r="F27" s="222"/>
      <c r="G27" s="222"/>
      <c r="H27" s="222"/>
      <c r="I27" s="222"/>
      <c r="J27" s="222"/>
      <c r="K27" s="385"/>
    </row>
    <row r="28" customHeight="1" spans="1:11">
      <c r="A28" s="226"/>
      <c r="B28" s="222"/>
      <c r="C28" s="222"/>
      <c r="D28" s="222"/>
      <c r="E28" s="222"/>
      <c r="F28" s="222"/>
      <c r="G28" s="222"/>
      <c r="H28" s="222"/>
      <c r="I28" s="222"/>
      <c r="J28" s="222"/>
      <c r="K28" s="385"/>
    </row>
    <row r="29" ht="18" customHeight="1" spans="1:11">
      <c r="A29" s="354" t="s">
        <v>120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86"/>
    </row>
    <row r="30" ht="18.75" customHeight="1" spans="1:11">
      <c r="A30" s="356" t="s">
        <v>121</v>
      </c>
      <c r="B30" s="357"/>
      <c r="C30" s="357"/>
      <c r="D30" s="357"/>
      <c r="E30" s="357"/>
      <c r="F30" s="357"/>
      <c r="G30" s="357"/>
      <c r="H30" s="357"/>
      <c r="I30" s="357"/>
      <c r="J30" s="357"/>
      <c r="K30" s="387"/>
    </row>
    <row r="31" ht="18.75" customHeight="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88"/>
    </row>
    <row r="32" ht="18" customHeight="1" spans="1:11">
      <c r="A32" s="354" t="s">
        <v>122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86"/>
    </row>
    <row r="33" ht="14.25" spans="1:11">
      <c r="A33" s="360" t="s">
        <v>123</v>
      </c>
      <c r="B33" s="361"/>
      <c r="C33" s="361"/>
      <c r="D33" s="361"/>
      <c r="E33" s="361"/>
      <c r="F33" s="361"/>
      <c r="G33" s="361"/>
      <c r="H33" s="361"/>
      <c r="I33" s="361"/>
      <c r="J33" s="361"/>
      <c r="K33" s="389"/>
    </row>
    <row r="34" ht="15" spans="1:11">
      <c r="A34" s="80" t="s">
        <v>124</v>
      </c>
      <c r="B34" s="82"/>
      <c r="C34" s="241" t="s">
        <v>66</v>
      </c>
      <c r="D34" s="241" t="s">
        <v>67</v>
      </c>
      <c r="E34" s="362" t="s">
        <v>125</v>
      </c>
      <c r="F34" s="363"/>
      <c r="G34" s="363"/>
      <c r="H34" s="363"/>
      <c r="I34" s="363"/>
      <c r="J34" s="363"/>
      <c r="K34" s="390"/>
    </row>
    <row r="35" ht="15" spans="1:11">
      <c r="A35" s="364" t="s">
        <v>126</v>
      </c>
      <c r="B35" s="364"/>
      <c r="C35" s="364"/>
      <c r="D35" s="364"/>
      <c r="E35" s="364"/>
      <c r="F35" s="364"/>
      <c r="G35" s="364"/>
      <c r="H35" s="364"/>
      <c r="I35" s="364"/>
      <c r="J35" s="364"/>
      <c r="K35" s="364"/>
    </row>
    <row r="36" ht="16" customHeight="1" spans="1:11">
      <c r="A36" s="365" t="s">
        <v>127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91"/>
    </row>
    <row r="37" ht="16" customHeight="1" spans="1:11">
      <c r="A37" s="365" t="s">
        <v>128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91"/>
    </row>
    <row r="38" ht="16" customHeight="1" spans="1:11">
      <c r="A38" s="365" t="s">
        <v>129</v>
      </c>
      <c r="B38" s="366"/>
      <c r="C38" s="366"/>
      <c r="D38" s="366"/>
      <c r="E38" s="366"/>
      <c r="F38" s="366"/>
      <c r="G38" s="366"/>
      <c r="H38" s="366"/>
      <c r="I38" s="366"/>
      <c r="J38" s="366"/>
      <c r="K38" s="391"/>
    </row>
    <row r="39" ht="16" customHeight="1" spans="1:11">
      <c r="A39" s="365" t="s">
        <v>130</v>
      </c>
      <c r="B39" s="366"/>
      <c r="C39" s="366"/>
      <c r="D39" s="366"/>
      <c r="E39" s="366"/>
      <c r="F39" s="366"/>
      <c r="G39" s="366"/>
      <c r="H39" s="366"/>
      <c r="I39" s="366"/>
      <c r="J39" s="366"/>
      <c r="K39" s="391"/>
    </row>
    <row r="40" ht="16" customHeight="1" spans="1:11">
      <c r="A40" s="365" t="s">
        <v>131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91"/>
    </row>
    <row r="41" ht="16" customHeight="1" spans="1:11">
      <c r="A41" s="365" t="s">
        <v>132</v>
      </c>
      <c r="B41" s="366"/>
      <c r="C41" s="366"/>
      <c r="D41" s="366"/>
      <c r="E41" s="366"/>
      <c r="F41" s="366"/>
      <c r="G41" s="366"/>
      <c r="H41" s="366"/>
      <c r="I41" s="366"/>
      <c r="J41" s="366"/>
      <c r="K41" s="391"/>
    </row>
    <row r="42" ht="16" customHeight="1" spans="1:11">
      <c r="A42" s="365" t="s">
        <v>133</v>
      </c>
      <c r="B42" s="366"/>
      <c r="C42" s="366"/>
      <c r="D42" s="366"/>
      <c r="E42" s="366"/>
      <c r="F42" s="366"/>
      <c r="G42" s="366"/>
      <c r="H42" s="366"/>
      <c r="I42" s="366"/>
      <c r="J42" s="366"/>
      <c r="K42" s="391"/>
    </row>
    <row r="43" ht="16" customHeight="1" spans="1:11">
      <c r="A43" s="365" t="s">
        <v>134</v>
      </c>
      <c r="B43" s="366"/>
      <c r="C43" s="366"/>
      <c r="D43" s="366"/>
      <c r="E43" s="366"/>
      <c r="F43" s="366"/>
      <c r="G43" s="366"/>
      <c r="H43" s="366"/>
      <c r="I43" s="366"/>
      <c r="J43" s="366"/>
      <c r="K43" s="391"/>
    </row>
    <row r="44" ht="16" customHeight="1" spans="1:11">
      <c r="A44" s="365" t="s">
        <v>135</v>
      </c>
      <c r="B44" s="366"/>
      <c r="C44" s="366"/>
      <c r="D44" s="366"/>
      <c r="E44" s="366"/>
      <c r="F44" s="366"/>
      <c r="G44" s="366"/>
      <c r="H44" s="366"/>
      <c r="I44" s="366"/>
      <c r="J44" s="366"/>
      <c r="K44" s="391"/>
    </row>
    <row r="45" ht="16" customHeight="1" spans="1:11">
      <c r="A45" s="365" t="s">
        <v>136</v>
      </c>
      <c r="B45" s="366"/>
      <c r="C45" s="366"/>
      <c r="D45" s="366"/>
      <c r="E45" s="366"/>
      <c r="F45" s="366"/>
      <c r="G45" s="366"/>
      <c r="H45" s="366"/>
      <c r="I45" s="366"/>
      <c r="J45" s="366"/>
      <c r="K45" s="391"/>
    </row>
    <row r="46" ht="16" customHeight="1" spans="1:11">
      <c r="A46" s="365" t="s">
        <v>137</v>
      </c>
      <c r="B46" s="366"/>
      <c r="C46" s="366"/>
      <c r="D46" s="366"/>
      <c r="E46" s="366"/>
      <c r="F46" s="366"/>
      <c r="G46" s="366"/>
      <c r="H46" s="366"/>
      <c r="I46" s="366"/>
      <c r="J46" s="366"/>
      <c r="K46" s="391"/>
    </row>
    <row r="47" ht="16" customHeight="1" spans="1:11">
      <c r="A47" s="365"/>
      <c r="B47" s="366"/>
      <c r="C47" s="366"/>
      <c r="D47" s="366"/>
      <c r="E47" s="366"/>
      <c r="F47" s="366"/>
      <c r="G47" s="366"/>
      <c r="H47" s="366"/>
      <c r="I47" s="366"/>
      <c r="J47" s="366"/>
      <c r="K47" s="391"/>
    </row>
    <row r="48" ht="15" spans="1:11">
      <c r="A48" s="263" t="s">
        <v>138</v>
      </c>
      <c r="B48" s="264"/>
      <c r="C48" s="264"/>
      <c r="D48" s="264"/>
      <c r="E48" s="264"/>
      <c r="F48" s="264"/>
      <c r="G48" s="264"/>
      <c r="H48" s="264"/>
      <c r="I48" s="264"/>
      <c r="J48" s="264"/>
      <c r="K48" s="298"/>
    </row>
    <row r="49" ht="15" spans="1:11">
      <c r="A49" s="327" t="s">
        <v>139</v>
      </c>
      <c r="B49" s="328"/>
      <c r="C49" s="328"/>
      <c r="D49" s="328"/>
      <c r="E49" s="328"/>
      <c r="F49" s="328"/>
      <c r="G49" s="328"/>
      <c r="H49" s="328"/>
      <c r="I49" s="328"/>
      <c r="J49" s="328"/>
      <c r="K49" s="378"/>
    </row>
    <row r="50" ht="14.25" spans="1:11">
      <c r="A50" s="334" t="s">
        <v>140</v>
      </c>
      <c r="B50" s="331" t="s">
        <v>96</v>
      </c>
      <c r="C50" s="331" t="s">
        <v>97</v>
      </c>
      <c r="D50" s="331" t="s">
        <v>89</v>
      </c>
      <c r="E50" s="336" t="s">
        <v>141</v>
      </c>
      <c r="F50" s="331" t="s">
        <v>96</v>
      </c>
      <c r="G50" s="331" t="s">
        <v>97</v>
      </c>
      <c r="H50" s="331" t="s">
        <v>89</v>
      </c>
      <c r="I50" s="336" t="s">
        <v>142</v>
      </c>
      <c r="J50" s="331" t="s">
        <v>96</v>
      </c>
      <c r="K50" s="379" t="s">
        <v>97</v>
      </c>
    </row>
    <row r="51" ht="14.25" spans="1:11">
      <c r="A51" s="223" t="s">
        <v>88</v>
      </c>
      <c r="B51" s="241" t="s">
        <v>96</v>
      </c>
      <c r="C51" s="241" t="s">
        <v>97</v>
      </c>
      <c r="D51" s="241" t="s">
        <v>89</v>
      </c>
      <c r="E51" s="261" t="s">
        <v>95</v>
      </c>
      <c r="F51" s="241" t="s">
        <v>96</v>
      </c>
      <c r="G51" s="241" t="s">
        <v>97</v>
      </c>
      <c r="H51" s="241" t="s">
        <v>89</v>
      </c>
      <c r="I51" s="261" t="s">
        <v>106</v>
      </c>
      <c r="J51" s="241" t="s">
        <v>96</v>
      </c>
      <c r="K51" s="285" t="s">
        <v>97</v>
      </c>
    </row>
    <row r="52" ht="15" spans="1:11">
      <c r="A52" s="230" t="s">
        <v>143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87"/>
    </row>
    <row r="53" ht="15" spans="1:11">
      <c r="A53" s="364" t="s">
        <v>144</v>
      </c>
      <c r="B53" s="364"/>
      <c r="C53" s="364"/>
      <c r="D53" s="364"/>
      <c r="E53" s="364"/>
      <c r="F53" s="364"/>
      <c r="G53" s="364"/>
      <c r="H53" s="364"/>
      <c r="I53" s="364"/>
      <c r="J53" s="364"/>
      <c r="K53" s="364"/>
    </row>
    <row r="54" ht="15" spans="1:11">
      <c r="A54" s="365" t="s">
        <v>145</v>
      </c>
      <c r="B54" s="366"/>
      <c r="C54" s="366"/>
      <c r="D54" s="366"/>
      <c r="E54" s="366"/>
      <c r="F54" s="366"/>
      <c r="G54" s="366"/>
      <c r="H54" s="366"/>
      <c r="I54" s="366"/>
      <c r="J54" s="366"/>
      <c r="K54" s="391"/>
    </row>
    <row r="55" ht="15" spans="1:11">
      <c r="A55" s="367" t="s">
        <v>146</v>
      </c>
      <c r="B55" s="273" t="s">
        <v>147</v>
      </c>
      <c r="C55" s="273"/>
      <c r="D55" s="368" t="s">
        <v>148</v>
      </c>
      <c r="E55" s="369" t="s">
        <v>149</v>
      </c>
      <c r="F55" s="370" t="s">
        <v>150</v>
      </c>
      <c r="G55" s="371">
        <v>45831</v>
      </c>
      <c r="H55" s="372" t="s">
        <v>151</v>
      </c>
      <c r="I55" s="392"/>
      <c r="J55" s="72"/>
      <c r="K55" s="393"/>
    </row>
    <row r="56" ht="15" spans="1:11">
      <c r="A56" s="364" t="s">
        <v>152</v>
      </c>
      <c r="B56" s="364"/>
      <c r="C56" s="364"/>
      <c r="D56" s="364"/>
      <c r="E56" s="364"/>
      <c r="F56" s="364"/>
      <c r="G56" s="364"/>
      <c r="H56" s="364"/>
      <c r="I56" s="364"/>
      <c r="J56" s="364"/>
      <c r="K56" s="364"/>
    </row>
    <row r="57" ht="15" spans="1:11">
      <c r="A57" s="373"/>
      <c r="B57" s="374"/>
      <c r="C57" s="374"/>
      <c r="D57" s="374"/>
      <c r="E57" s="374"/>
      <c r="F57" s="374"/>
      <c r="G57" s="374"/>
      <c r="H57" s="374"/>
      <c r="I57" s="374"/>
      <c r="J57" s="374"/>
      <c r="K57" s="394"/>
    </row>
    <row r="58" ht="15" spans="1:11">
      <c r="A58" s="367" t="s">
        <v>146</v>
      </c>
      <c r="B58" s="375"/>
      <c r="C58" s="375"/>
      <c r="D58" s="368" t="s">
        <v>148</v>
      </c>
      <c r="E58" s="376"/>
      <c r="F58" s="370" t="s">
        <v>153</v>
      </c>
      <c r="G58" s="371"/>
      <c r="H58" s="372" t="s">
        <v>151</v>
      </c>
      <c r="I58" s="392"/>
      <c r="J58" s="190"/>
      <c r="K58" s="395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9"/>
  <sheetViews>
    <sheetView workbookViewId="0">
      <selection activeCell="D25" sqref="D25"/>
    </sheetView>
  </sheetViews>
  <sheetFormatPr defaultColWidth="9" defaultRowHeight="26" customHeight="1"/>
  <cols>
    <col min="1" max="1" width="17.1666666666667" style="152" customWidth="1"/>
    <col min="2" max="7" width="12" style="152" customWidth="1"/>
    <col min="8" max="8" width="1.33333333333333" style="152" customWidth="1"/>
    <col min="9" max="9" width="16.5" style="309" customWidth="1"/>
    <col min="10" max="10" width="17" style="309" customWidth="1"/>
    <col min="11" max="11" width="18.5" style="152" customWidth="1"/>
    <col min="12" max="12" width="16.6666666666667" style="152" customWidth="1"/>
    <col min="13" max="13" width="14.1666666666667" style="152" customWidth="1"/>
    <col min="14" max="14" width="16.3333333333333" style="152" customWidth="1"/>
    <col min="15" max="16384" width="9" style="152"/>
  </cols>
  <sheetData>
    <row r="1" ht="19.5" customHeight="1" spans="1:14">
      <c r="A1" s="153" t="s">
        <v>154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ht="19.5" customHeight="1" spans="1:14">
      <c r="A2" s="310" t="s">
        <v>61</v>
      </c>
      <c r="B2" s="156" t="str">
        <f>首期!B4</f>
        <v>TADDAN91037</v>
      </c>
      <c r="C2" s="156"/>
      <c r="D2" s="311" t="s">
        <v>68</v>
      </c>
      <c r="E2" s="156" t="str">
        <f>首期!B5</f>
        <v>男式羽绒服</v>
      </c>
      <c r="F2" s="156"/>
      <c r="G2" s="156"/>
      <c r="H2" s="161"/>
      <c r="I2" s="312" t="s">
        <v>57</v>
      </c>
      <c r="J2" s="156" t="str">
        <f>首期!I2</f>
        <v>青岛锦瑞麟服装有限公司</v>
      </c>
      <c r="K2" s="156"/>
      <c r="L2" s="156"/>
      <c r="M2" s="156"/>
      <c r="N2" s="156"/>
    </row>
    <row r="3" ht="19.5" customHeight="1" spans="1:14">
      <c r="A3" s="159" t="s">
        <v>155</v>
      </c>
      <c r="B3" s="160" t="s">
        <v>156</v>
      </c>
      <c r="C3" s="160"/>
      <c r="D3" s="160"/>
      <c r="E3" s="160"/>
      <c r="F3" s="160"/>
      <c r="G3" s="160"/>
      <c r="H3" s="161"/>
      <c r="I3" s="179" t="s">
        <v>157</v>
      </c>
      <c r="J3" s="179"/>
      <c r="K3" s="179"/>
      <c r="L3" s="179"/>
      <c r="M3" s="179"/>
      <c r="N3" s="179"/>
    </row>
    <row r="4" ht="19.5" customHeight="1" spans="1:14">
      <c r="A4" s="159"/>
      <c r="B4" s="162" t="s">
        <v>158</v>
      </c>
      <c r="C4" s="162" t="s">
        <v>159</v>
      </c>
      <c r="D4" s="163" t="s">
        <v>160</v>
      </c>
      <c r="E4" s="162" t="s">
        <v>161</v>
      </c>
      <c r="F4" s="162" t="s">
        <v>162</v>
      </c>
      <c r="G4" s="162" t="s">
        <v>163</v>
      </c>
      <c r="H4" s="161"/>
      <c r="I4" s="313" t="s">
        <v>164</v>
      </c>
      <c r="J4" s="313" t="s">
        <v>165</v>
      </c>
      <c r="K4" s="314"/>
      <c r="L4" s="315"/>
      <c r="M4" s="315"/>
      <c r="N4" s="315"/>
    </row>
    <row r="5" ht="19.5" customHeight="1" spans="1:14">
      <c r="A5" s="159"/>
      <c r="B5" s="162" t="s">
        <v>166</v>
      </c>
      <c r="C5" s="162" t="s">
        <v>167</v>
      </c>
      <c r="D5" s="163" t="s">
        <v>168</v>
      </c>
      <c r="E5" s="162" t="s">
        <v>169</v>
      </c>
      <c r="F5" s="162" t="s">
        <v>170</v>
      </c>
      <c r="G5" s="162" t="s">
        <v>171</v>
      </c>
      <c r="H5" s="161"/>
      <c r="I5" s="316" t="s">
        <v>172</v>
      </c>
      <c r="J5" s="316"/>
      <c r="K5" s="317"/>
      <c r="L5" s="317"/>
      <c r="M5" s="318"/>
      <c r="N5" s="318"/>
    </row>
    <row r="6" ht="19.5" customHeight="1" spans="1:14">
      <c r="A6" s="164" t="s">
        <v>173</v>
      </c>
      <c r="B6" s="165">
        <f>C6-1</f>
        <v>75</v>
      </c>
      <c r="C6" s="165">
        <f>D6-2</f>
        <v>76</v>
      </c>
      <c r="D6" s="163">
        <v>78</v>
      </c>
      <c r="E6" s="165">
        <f>D6+2</f>
        <v>80</v>
      </c>
      <c r="F6" s="165">
        <f>E6+2</f>
        <v>82</v>
      </c>
      <c r="G6" s="165">
        <f>F6+1</f>
        <v>83</v>
      </c>
      <c r="H6" s="161"/>
      <c r="I6" s="182" t="s">
        <v>174</v>
      </c>
      <c r="J6" s="183"/>
      <c r="K6" s="318"/>
      <c r="L6" s="318"/>
      <c r="M6" s="318"/>
      <c r="N6" s="318"/>
    </row>
    <row r="7" ht="19.5" customHeight="1" spans="1:14">
      <c r="A7" s="164" t="s">
        <v>175</v>
      </c>
      <c r="B7" s="165">
        <f>C7-1</f>
        <v>74</v>
      </c>
      <c r="C7" s="165">
        <f>D7-2</f>
        <v>75</v>
      </c>
      <c r="D7" s="163">
        <v>77</v>
      </c>
      <c r="E7" s="165">
        <f>D7+2</f>
        <v>79</v>
      </c>
      <c r="F7" s="165">
        <f>E7+2</f>
        <v>81</v>
      </c>
      <c r="G7" s="165">
        <f>F7+1</f>
        <v>82</v>
      </c>
      <c r="H7" s="161"/>
      <c r="I7" s="182" t="s">
        <v>176</v>
      </c>
      <c r="J7" s="183"/>
      <c r="K7" s="318"/>
      <c r="L7" s="318"/>
      <c r="M7" s="318"/>
      <c r="N7" s="318"/>
    </row>
    <row r="8" ht="19.5" customHeight="1" spans="1:14">
      <c r="A8" s="164" t="s">
        <v>177</v>
      </c>
      <c r="B8" s="165">
        <f t="shared" ref="B8:B10" si="0">C8-4</f>
        <v>120</v>
      </c>
      <c r="C8" s="165">
        <f t="shared" ref="C8:C10" si="1">D8-4</f>
        <v>124</v>
      </c>
      <c r="D8" s="163">
        <v>128</v>
      </c>
      <c r="E8" s="165">
        <f t="shared" ref="E8:E10" si="2">D8+4</f>
        <v>132</v>
      </c>
      <c r="F8" s="165">
        <f>E8+4</f>
        <v>136</v>
      </c>
      <c r="G8" s="165">
        <f t="shared" ref="G8:G10" si="3">F8+6</f>
        <v>142</v>
      </c>
      <c r="H8" s="161"/>
      <c r="I8" s="182" t="s">
        <v>174</v>
      </c>
      <c r="J8" s="183"/>
      <c r="K8" s="318"/>
      <c r="L8" s="318"/>
      <c r="M8" s="318"/>
      <c r="N8" s="318"/>
    </row>
    <row r="9" ht="19.5" customHeight="1" spans="1:14">
      <c r="A9" s="164" t="s">
        <v>178</v>
      </c>
      <c r="B9" s="165">
        <f t="shared" si="0"/>
        <v>118</v>
      </c>
      <c r="C9" s="165">
        <f t="shared" si="1"/>
        <v>122</v>
      </c>
      <c r="D9" s="163">
        <v>126</v>
      </c>
      <c r="E9" s="165">
        <f t="shared" si="2"/>
        <v>130</v>
      </c>
      <c r="F9" s="165">
        <f>E9+5</f>
        <v>135</v>
      </c>
      <c r="G9" s="165">
        <f t="shared" si="3"/>
        <v>141</v>
      </c>
      <c r="H9" s="161"/>
      <c r="I9" s="182" t="s">
        <v>174</v>
      </c>
      <c r="J9" s="183"/>
      <c r="K9" s="318"/>
      <c r="L9" s="318"/>
      <c r="M9" s="318"/>
      <c r="N9" s="318"/>
    </row>
    <row r="10" ht="19.5" customHeight="1" spans="1:14">
      <c r="A10" s="164" t="s">
        <v>179</v>
      </c>
      <c r="B10" s="165">
        <f t="shared" si="0"/>
        <v>118</v>
      </c>
      <c r="C10" s="165">
        <f t="shared" si="1"/>
        <v>122</v>
      </c>
      <c r="D10" s="163">
        <v>126</v>
      </c>
      <c r="E10" s="165">
        <f t="shared" si="2"/>
        <v>130</v>
      </c>
      <c r="F10" s="165">
        <f>E10+5</f>
        <v>135</v>
      </c>
      <c r="G10" s="165">
        <f t="shared" si="3"/>
        <v>141</v>
      </c>
      <c r="H10" s="161"/>
      <c r="I10" s="182" t="s">
        <v>176</v>
      </c>
      <c r="J10" s="183"/>
      <c r="K10" s="318"/>
      <c r="L10" s="318"/>
      <c r="M10" s="318"/>
      <c r="N10" s="318"/>
    </row>
    <row r="11" ht="19.5" customHeight="1" spans="1:14">
      <c r="A11" s="166" t="s">
        <v>180</v>
      </c>
      <c r="B11" s="165">
        <f>C11-1.2</f>
        <v>48.6</v>
      </c>
      <c r="C11" s="165">
        <f>D11-1.2</f>
        <v>49.8</v>
      </c>
      <c r="D11" s="163">
        <v>51</v>
      </c>
      <c r="E11" s="165">
        <f>D11+1.2</f>
        <v>52.2</v>
      </c>
      <c r="F11" s="165">
        <f>E11+1.2</f>
        <v>53.4</v>
      </c>
      <c r="G11" s="165">
        <f>F11+1.4</f>
        <v>54.8</v>
      </c>
      <c r="H11" s="161"/>
      <c r="I11" s="182" t="s">
        <v>181</v>
      </c>
      <c r="J11" s="183"/>
      <c r="K11" s="318"/>
      <c r="L11" s="318"/>
      <c r="M11" s="318"/>
      <c r="N11" s="318"/>
    </row>
    <row r="12" ht="19.5" customHeight="1" spans="1:14">
      <c r="A12" s="166" t="s">
        <v>182</v>
      </c>
      <c r="B12" s="165">
        <f>C12-0.6</f>
        <v>65.2</v>
      </c>
      <c r="C12" s="165">
        <f>D12-1.2</f>
        <v>65.8</v>
      </c>
      <c r="D12" s="163">
        <v>67</v>
      </c>
      <c r="E12" s="165">
        <f>D12+1.2</f>
        <v>68.2</v>
      </c>
      <c r="F12" s="165">
        <f>E12+1.2</f>
        <v>69.4</v>
      </c>
      <c r="G12" s="165">
        <f>F12+0.6</f>
        <v>70</v>
      </c>
      <c r="H12" s="161"/>
      <c r="I12" s="182" t="s">
        <v>176</v>
      </c>
      <c r="J12" s="183"/>
      <c r="K12" s="318"/>
      <c r="L12" s="318"/>
      <c r="M12" s="318"/>
      <c r="N12" s="318"/>
    </row>
    <row r="13" ht="19.5" customHeight="1" spans="1:14">
      <c r="A13" s="164" t="s">
        <v>183</v>
      </c>
      <c r="B13" s="165">
        <f>C13-0.8</f>
        <v>22.9</v>
      </c>
      <c r="C13" s="165">
        <f>D13-0.8</f>
        <v>23.7</v>
      </c>
      <c r="D13" s="163">
        <v>24.5</v>
      </c>
      <c r="E13" s="165">
        <f>D13+0.8</f>
        <v>25.3</v>
      </c>
      <c r="F13" s="165">
        <f>E13+0.8</f>
        <v>26.1</v>
      </c>
      <c r="G13" s="165">
        <f>F13+1.3</f>
        <v>27.4</v>
      </c>
      <c r="H13" s="161"/>
      <c r="I13" s="182" t="s">
        <v>174</v>
      </c>
      <c r="J13" s="183"/>
      <c r="K13" s="318"/>
      <c r="L13" s="318"/>
      <c r="M13" s="318"/>
      <c r="N13" s="318"/>
    </row>
    <row r="14" ht="19.5" customHeight="1" spans="1:14">
      <c r="A14" s="164" t="s">
        <v>184</v>
      </c>
      <c r="B14" s="165">
        <f>C14-0.7</f>
        <v>19.6</v>
      </c>
      <c r="C14" s="165">
        <f>D14-0.7</f>
        <v>20.3</v>
      </c>
      <c r="D14" s="163">
        <v>21</v>
      </c>
      <c r="E14" s="165">
        <f>D14+0.7</f>
        <v>21.7</v>
      </c>
      <c r="F14" s="165">
        <f>E14+0.7</f>
        <v>22.4</v>
      </c>
      <c r="G14" s="165">
        <f>F14+1</f>
        <v>23.4</v>
      </c>
      <c r="H14" s="161"/>
      <c r="I14" s="182" t="s">
        <v>174</v>
      </c>
      <c r="J14" s="183"/>
      <c r="K14" s="318"/>
      <c r="L14" s="318"/>
      <c r="M14" s="318"/>
      <c r="N14" s="318"/>
    </row>
    <row r="15" ht="19.5" customHeight="1" spans="1:14">
      <c r="A15" s="167" t="s">
        <v>185</v>
      </c>
      <c r="B15" s="168">
        <f t="shared" ref="B15:B21" si="4">C15-0.5</f>
        <v>14.5</v>
      </c>
      <c r="C15" s="168">
        <f t="shared" ref="C15:C21" si="5">D15-0.5</f>
        <v>15</v>
      </c>
      <c r="D15" s="169">
        <v>15.5</v>
      </c>
      <c r="E15" s="168">
        <f t="shared" ref="E15:E21" si="6">D15+0.5</f>
        <v>16</v>
      </c>
      <c r="F15" s="168">
        <f t="shared" ref="F15:F21" si="7">E15+0.5</f>
        <v>16.5</v>
      </c>
      <c r="G15" s="168">
        <f>F15+0.7</f>
        <v>17.2</v>
      </c>
      <c r="H15" s="161"/>
      <c r="I15" s="182" t="s">
        <v>181</v>
      </c>
      <c r="J15" s="183"/>
      <c r="K15" s="318"/>
      <c r="L15" s="318"/>
      <c r="M15" s="318"/>
      <c r="N15" s="318"/>
    </row>
    <row r="16" ht="19.5" customHeight="1" spans="1:14">
      <c r="A16" s="167" t="s">
        <v>186</v>
      </c>
      <c r="B16" s="168">
        <f t="shared" si="4"/>
        <v>9</v>
      </c>
      <c r="C16" s="168">
        <f t="shared" si="5"/>
        <v>9.5</v>
      </c>
      <c r="D16" s="169">
        <v>10</v>
      </c>
      <c r="E16" s="168">
        <f t="shared" si="6"/>
        <v>10.5</v>
      </c>
      <c r="F16" s="168">
        <f t="shared" si="7"/>
        <v>11</v>
      </c>
      <c r="G16" s="168">
        <f>F16+0.7</f>
        <v>11.7</v>
      </c>
      <c r="H16" s="161"/>
      <c r="I16" s="182" t="s">
        <v>174</v>
      </c>
      <c r="J16" s="183"/>
      <c r="K16" s="318"/>
      <c r="L16" s="318"/>
      <c r="M16" s="318"/>
      <c r="N16" s="318"/>
    </row>
    <row r="17" ht="19.5" customHeight="1" spans="1:14">
      <c r="A17" s="164" t="s">
        <v>187</v>
      </c>
      <c r="B17" s="165">
        <f>C17</f>
        <v>2</v>
      </c>
      <c r="C17" s="165">
        <f>D17</f>
        <v>2</v>
      </c>
      <c r="D17" s="163">
        <v>2</v>
      </c>
      <c r="E17" s="165">
        <f t="shared" ref="E17:G17" si="8">D17</f>
        <v>2</v>
      </c>
      <c r="F17" s="165">
        <f t="shared" si="8"/>
        <v>2</v>
      </c>
      <c r="G17" s="165">
        <f t="shared" si="8"/>
        <v>2</v>
      </c>
      <c r="H17" s="161"/>
      <c r="I17" s="182" t="s">
        <v>174</v>
      </c>
      <c r="J17" s="183"/>
      <c r="K17" s="318"/>
      <c r="L17" s="318"/>
      <c r="M17" s="318"/>
      <c r="N17" s="318"/>
    </row>
    <row r="18" ht="19.5" customHeight="1" spans="1:14">
      <c r="A18" s="164" t="s">
        <v>188</v>
      </c>
      <c r="B18" s="165">
        <f>C18-1</f>
        <v>61</v>
      </c>
      <c r="C18" s="165">
        <f>D18-1</f>
        <v>62</v>
      </c>
      <c r="D18" s="163">
        <v>63</v>
      </c>
      <c r="E18" s="165">
        <f>D18+1</f>
        <v>64</v>
      </c>
      <c r="F18" s="165">
        <f>E18+1</f>
        <v>65</v>
      </c>
      <c r="G18" s="165">
        <f>F18+1.5</f>
        <v>66.5</v>
      </c>
      <c r="H18" s="161"/>
      <c r="I18" s="182" t="s">
        <v>176</v>
      </c>
      <c r="J18" s="183"/>
      <c r="K18" s="318"/>
      <c r="L18" s="318"/>
      <c r="M18" s="318"/>
      <c r="N18" s="318"/>
    </row>
    <row r="19" ht="19.5" customHeight="1" spans="1:14">
      <c r="A19" s="164" t="s">
        <v>189</v>
      </c>
      <c r="B19" s="165">
        <f>D19</f>
        <v>13</v>
      </c>
      <c r="C19" s="165">
        <f>D19</f>
        <v>13</v>
      </c>
      <c r="D19" s="163">
        <v>13</v>
      </c>
      <c r="E19" s="165">
        <f>D19</f>
        <v>13</v>
      </c>
      <c r="F19" s="165">
        <f>D19</f>
        <v>13</v>
      </c>
      <c r="G19" s="165">
        <f>D19</f>
        <v>13</v>
      </c>
      <c r="H19" s="161"/>
      <c r="I19" s="182" t="s">
        <v>174</v>
      </c>
      <c r="J19" s="183"/>
      <c r="K19" s="318"/>
      <c r="L19" s="318"/>
      <c r="M19" s="318"/>
      <c r="N19" s="318"/>
    </row>
    <row r="20" ht="19.5" customHeight="1" spans="1:14">
      <c r="A20" s="164" t="s">
        <v>190</v>
      </c>
      <c r="B20" s="165">
        <f t="shared" si="4"/>
        <v>41</v>
      </c>
      <c r="C20" s="165">
        <f t="shared" si="5"/>
        <v>41.5</v>
      </c>
      <c r="D20" s="163">
        <v>42</v>
      </c>
      <c r="E20" s="165">
        <f t="shared" si="6"/>
        <v>42.5</v>
      </c>
      <c r="F20" s="165">
        <f t="shared" si="7"/>
        <v>43</v>
      </c>
      <c r="G20" s="165">
        <f>F20+0.5</f>
        <v>43.5</v>
      </c>
      <c r="H20" s="161"/>
      <c r="I20" s="182" t="s">
        <v>176</v>
      </c>
      <c r="J20" s="183"/>
      <c r="K20" s="318"/>
      <c r="L20" s="318"/>
      <c r="M20" s="318"/>
      <c r="N20" s="318"/>
    </row>
    <row r="21" ht="19.5" customHeight="1" spans="1:14">
      <c r="A21" s="164" t="s">
        <v>191</v>
      </c>
      <c r="B21" s="165">
        <f t="shared" si="4"/>
        <v>31.5</v>
      </c>
      <c r="C21" s="165">
        <f t="shared" si="5"/>
        <v>32</v>
      </c>
      <c r="D21" s="163">
        <v>32.5</v>
      </c>
      <c r="E21" s="165">
        <f t="shared" si="6"/>
        <v>33</v>
      </c>
      <c r="F21" s="165">
        <f t="shared" si="7"/>
        <v>33.5</v>
      </c>
      <c r="G21" s="170">
        <f>F21+0.75</f>
        <v>34.25</v>
      </c>
      <c r="H21" s="161"/>
      <c r="I21" s="182" t="s">
        <v>176</v>
      </c>
      <c r="J21" s="183"/>
      <c r="K21" s="318"/>
      <c r="L21" s="318"/>
      <c r="M21" s="318"/>
      <c r="N21" s="318"/>
    </row>
    <row r="22" ht="19.5" customHeight="1" spans="1:14">
      <c r="A22" s="164" t="s">
        <v>192</v>
      </c>
      <c r="B22" s="165">
        <f>D22-0.5</f>
        <v>19.5</v>
      </c>
      <c r="C22" s="165">
        <f t="shared" ref="C22:G22" si="9">B22</f>
        <v>19.5</v>
      </c>
      <c r="D22" s="163">
        <v>20</v>
      </c>
      <c r="E22" s="165">
        <f t="shared" si="9"/>
        <v>20</v>
      </c>
      <c r="F22" s="165">
        <f>D22+1</f>
        <v>21</v>
      </c>
      <c r="G22" s="165">
        <f t="shared" si="9"/>
        <v>21</v>
      </c>
      <c r="H22" s="161"/>
      <c r="I22" s="182" t="s">
        <v>174</v>
      </c>
      <c r="J22" s="183"/>
      <c r="K22" s="318"/>
      <c r="L22" s="318"/>
      <c r="M22" s="318"/>
      <c r="N22" s="318"/>
    </row>
    <row r="23" ht="19.5" customHeight="1" spans="1:14">
      <c r="A23" s="164" t="s">
        <v>193</v>
      </c>
      <c r="B23" s="165">
        <f>D23-1</f>
        <v>19</v>
      </c>
      <c r="C23" s="165">
        <f t="shared" ref="C23:G23" si="10">B23</f>
        <v>19</v>
      </c>
      <c r="D23" s="163">
        <v>20</v>
      </c>
      <c r="E23" s="165">
        <f t="shared" si="10"/>
        <v>20</v>
      </c>
      <c r="F23" s="165">
        <f>D23+1.5</f>
        <v>21.5</v>
      </c>
      <c r="G23" s="165">
        <f t="shared" si="10"/>
        <v>21.5</v>
      </c>
      <c r="H23" s="161"/>
      <c r="I23" s="182" t="s">
        <v>174</v>
      </c>
      <c r="J23" s="183"/>
      <c r="K23" s="318"/>
      <c r="L23" s="318"/>
      <c r="M23" s="318"/>
      <c r="N23" s="318"/>
    </row>
    <row r="24" ht="19.5" customHeight="1" spans="1:14">
      <c r="A24" s="164" t="s">
        <v>194</v>
      </c>
      <c r="B24" s="165">
        <f>D24-0.5</f>
        <v>16.5</v>
      </c>
      <c r="C24" s="165">
        <f t="shared" ref="C24:G24" si="11">B24</f>
        <v>16.5</v>
      </c>
      <c r="D24" s="163">
        <v>17</v>
      </c>
      <c r="E24" s="165">
        <f t="shared" si="11"/>
        <v>17</v>
      </c>
      <c r="F24" s="165">
        <f>D24+1</f>
        <v>18</v>
      </c>
      <c r="G24" s="165">
        <f t="shared" si="11"/>
        <v>18</v>
      </c>
      <c r="H24" s="161"/>
      <c r="I24" s="182" t="s">
        <v>174</v>
      </c>
      <c r="J24" s="183"/>
      <c r="K24" s="318"/>
      <c r="L24" s="318"/>
      <c r="M24" s="318"/>
      <c r="N24" s="318"/>
    </row>
    <row r="25" ht="19.5" customHeight="1" spans="1:14">
      <c r="A25" s="171" t="s">
        <v>195</v>
      </c>
      <c r="B25" s="172">
        <f>C25-9</f>
        <v>233</v>
      </c>
      <c r="C25" s="172">
        <f>D25-13</f>
        <v>242</v>
      </c>
      <c r="D25" s="163">
        <v>255</v>
      </c>
      <c r="E25" s="172">
        <f>D25+13</f>
        <v>268</v>
      </c>
      <c r="F25" s="172">
        <f>E25+14</f>
        <v>282</v>
      </c>
      <c r="G25" s="172">
        <f>F25+14</f>
        <v>296</v>
      </c>
      <c r="H25" s="161"/>
      <c r="I25" s="182"/>
      <c r="J25" s="183"/>
      <c r="K25" s="318"/>
      <c r="L25" s="318"/>
      <c r="M25" s="318"/>
      <c r="N25" s="318"/>
    </row>
    <row r="26" ht="19.5" customHeight="1" spans="1:14">
      <c r="A26" s="171" t="s">
        <v>196</v>
      </c>
      <c r="B26" s="173">
        <f t="shared" ref="B26:G26" si="12">B25-5</f>
        <v>228</v>
      </c>
      <c r="C26" s="173">
        <f t="shared" si="12"/>
        <v>237</v>
      </c>
      <c r="D26" s="163">
        <f t="shared" si="12"/>
        <v>250</v>
      </c>
      <c r="E26" s="173">
        <f t="shared" si="12"/>
        <v>263</v>
      </c>
      <c r="F26" s="173">
        <f t="shared" si="12"/>
        <v>277</v>
      </c>
      <c r="G26" s="173">
        <f t="shared" si="12"/>
        <v>291</v>
      </c>
      <c r="H26" s="161"/>
      <c r="I26" s="182"/>
      <c r="J26" s="183"/>
      <c r="K26" s="318"/>
      <c r="L26" s="318"/>
      <c r="M26" s="318"/>
      <c r="N26" s="318"/>
    </row>
    <row r="27" ht="14.25" spans="1:14">
      <c r="A27" s="174" t="s">
        <v>197</v>
      </c>
      <c r="D27" s="175"/>
      <c r="E27" s="175"/>
      <c r="F27" s="175"/>
      <c r="G27" s="175"/>
      <c r="H27" s="175"/>
      <c r="I27" s="319"/>
      <c r="J27" s="319"/>
      <c r="K27" s="175"/>
      <c r="L27" s="175"/>
      <c r="M27" s="175"/>
      <c r="N27" s="175"/>
    </row>
    <row r="28" ht="14.25" spans="1:14">
      <c r="A28" s="152" t="s">
        <v>198</v>
      </c>
      <c r="D28" s="175"/>
      <c r="E28" s="175"/>
      <c r="F28" s="175"/>
      <c r="G28" s="175"/>
      <c r="H28" s="175"/>
      <c r="I28" s="319"/>
      <c r="J28" s="319"/>
      <c r="K28" s="175"/>
      <c r="L28" s="175"/>
      <c r="M28" s="175"/>
      <c r="N28" s="175"/>
    </row>
    <row r="29" ht="14.25" spans="1:13">
      <c r="A29" s="175"/>
      <c r="B29" s="175"/>
      <c r="C29" s="175"/>
      <c r="D29" s="175"/>
      <c r="E29" s="175"/>
      <c r="F29" s="175"/>
      <c r="G29" s="175"/>
      <c r="H29" s="175"/>
      <c r="I29" s="320" t="s">
        <v>199</v>
      </c>
      <c r="J29" s="320"/>
      <c r="K29" s="174" t="s">
        <v>200</v>
      </c>
      <c r="L29" s="174"/>
      <c r="M29" s="174" t="s">
        <v>201</v>
      </c>
    </row>
  </sheetData>
  <mergeCells count="10">
    <mergeCell ref="A1:N1"/>
    <mergeCell ref="B2:C2"/>
    <mergeCell ref="E2:G2"/>
    <mergeCell ref="J2:N2"/>
    <mergeCell ref="B3:G3"/>
    <mergeCell ref="I3:N3"/>
    <mergeCell ref="I5:J5"/>
    <mergeCell ref="K5:L5"/>
    <mergeCell ref="A3:A5"/>
    <mergeCell ref="H2:H2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8"/>
  <sheetViews>
    <sheetView zoomScale="125" zoomScaleNormal="125" workbookViewId="0">
      <selection activeCell="A15" sqref="A15:H15"/>
    </sheetView>
  </sheetViews>
  <sheetFormatPr defaultColWidth="10" defaultRowHeight="16.5" customHeight="1"/>
  <cols>
    <col min="1" max="1" width="11.2" style="204" customWidth="1"/>
    <col min="2" max="5" width="10" style="204"/>
    <col min="6" max="7" width="14.3" style="204" customWidth="1"/>
    <col min="8" max="16384" width="10" style="204"/>
  </cols>
  <sheetData>
    <row r="1" ht="22.5" customHeight="1" spans="1:11">
      <c r="A1" s="205" t="s">
        <v>202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ht="17.25" customHeight="1" spans="1:11">
      <c r="A2" s="206" t="s">
        <v>53</v>
      </c>
      <c r="B2" s="188" t="s">
        <v>54</v>
      </c>
      <c r="C2" s="188"/>
      <c r="D2" s="207" t="s">
        <v>55</v>
      </c>
      <c r="E2" s="207"/>
      <c r="F2" s="188" t="str">
        <f>首期!F2</f>
        <v>青岛锦瑞麟服装有限公司</v>
      </c>
      <c r="G2" s="188"/>
      <c r="H2" s="208" t="s">
        <v>57</v>
      </c>
      <c r="I2" s="283" t="str">
        <f>首期!I2</f>
        <v>青岛锦瑞麟服装有限公司</v>
      </c>
      <c r="J2" s="283"/>
      <c r="K2" s="284"/>
    </row>
    <row r="3" customHeight="1" spans="1:11">
      <c r="A3" s="209" t="s">
        <v>58</v>
      </c>
      <c r="B3" s="210"/>
      <c r="C3" s="211"/>
      <c r="D3" s="212" t="s">
        <v>59</v>
      </c>
      <c r="E3" s="213"/>
      <c r="F3" s="213"/>
      <c r="G3" s="214"/>
      <c r="H3" s="212" t="s">
        <v>60</v>
      </c>
      <c r="I3" s="213"/>
      <c r="J3" s="213"/>
      <c r="K3" s="214"/>
    </row>
    <row r="4" ht="30" customHeight="1" spans="1:11">
      <c r="A4" s="215" t="s">
        <v>61</v>
      </c>
      <c r="B4" s="216" t="str">
        <f>首期!B4</f>
        <v>TADDAN91037</v>
      </c>
      <c r="C4" s="217"/>
      <c r="D4" s="215" t="s">
        <v>63</v>
      </c>
      <c r="E4" s="218"/>
      <c r="F4" s="219" t="str">
        <f>首期!F4</f>
        <v>2025/9/8-2106件（1000-TR01）2025/9/8-4件（海外-迪拜）</v>
      </c>
      <c r="G4" s="220"/>
      <c r="H4" s="215" t="s">
        <v>203</v>
      </c>
      <c r="I4" s="218"/>
      <c r="J4" s="241" t="s">
        <v>66</v>
      </c>
      <c r="K4" s="285" t="s">
        <v>67</v>
      </c>
    </row>
    <row r="5" customHeight="1" spans="1:11">
      <c r="A5" s="221" t="s">
        <v>68</v>
      </c>
      <c r="B5" s="216" t="str">
        <f>首期!B5</f>
        <v>男式羽绒服</v>
      </c>
      <c r="C5" s="217"/>
      <c r="D5" s="215" t="s">
        <v>204</v>
      </c>
      <c r="E5" s="218"/>
      <c r="F5" s="222">
        <v>1</v>
      </c>
      <c r="G5" s="217"/>
      <c r="H5" s="215" t="s">
        <v>205</v>
      </c>
      <c r="I5" s="218"/>
      <c r="J5" s="241" t="s">
        <v>66</v>
      </c>
      <c r="K5" s="285" t="s">
        <v>67</v>
      </c>
    </row>
    <row r="6" customHeight="1" spans="1:11">
      <c r="A6" s="215" t="s">
        <v>72</v>
      </c>
      <c r="B6" s="216">
        <f>首期!B6</f>
        <v>2</v>
      </c>
      <c r="C6" s="217">
        <f>首期!C6</f>
        <v>6</v>
      </c>
      <c r="D6" s="215" t="s">
        <v>206</v>
      </c>
      <c r="E6" s="218"/>
      <c r="F6" s="222">
        <v>0.5</v>
      </c>
      <c r="G6" s="217"/>
      <c r="H6" s="223" t="s">
        <v>207</v>
      </c>
      <c r="I6" s="261"/>
      <c r="J6" s="261"/>
      <c r="K6" s="286"/>
    </row>
    <row r="7" customHeight="1" spans="1:11">
      <c r="A7" s="215" t="s">
        <v>75</v>
      </c>
      <c r="B7" s="224" t="str">
        <f>首期!B7</f>
        <v>2110件</v>
      </c>
      <c r="C7" s="225"/>
      <c r="D7" s="215" t="s">
        <v>208</v>
      </c>
      <c r="E7" s="218"/>
      <c r="F7" s="222">
        <v>0.2</v>
      </c>
      <c r="G7" s="217"/>
      <c r="H7" s="226" t="s">
        <v>209</v>
      </c>
      <c r="I7" s="241"/>
      <c r="J7" s="241"/>
      <c r="K7" s="285"/>
    </row>
    <row r="8" customHeight="1" spans="1:11">
      <c r="A8" s="227" t="s">
        <v>79</v>
      </c>
      <c r="B8" s="228" t="str">
        <f>首期!B8</f>
        <v>CGDD25043000024</v>
      </c>
      <c r="C8" s="229"/>
      <c r="D8" s="230" t="s">
        <v>81</v>
      </c>
      <c r="E8" s="231"/>
      <c r="F8" s="232">
        <f>首期!F8</f>
        <v>45906</v>
      </c>
      <c r="G8" s="233"/>
      <c r="H8" s="230"/>
      <c r="I8" s="231"/>
      <c r="J8" s="231"/>
      <c r="K8" s="287"/>
    </row>
    <row r="9" customHeight="1" spans="1:11">
      <c r="A9" s="234" t="s">
        <v>210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customHeight="1" spans="1:11">
      <c r="A10" s="235" t="s">
        <v>85</v>
      </c>
      <c r="B10" s="236" t="s">
        <v>86</v>
      </c>
      <c r="C10" s="237" t="s">
        <v>87</v>
      </c>
      <c r="D10" s="238"/>
      <c r="E10" s="239" t="s">
        <v>90</v>
      </c>
      <c r="F10" s="236" t="s">
        <v>86</v>
      </c>
      <c r="G10" s="237" t="s">
        <v>87</v>
      </c>
      <c r="H10" s="236"/>
      <c r="I10" s="239" t="s">
        <v>88</v>
      </c>
      <c r="J10" s="236" t="s">
        <v>86</v>
      </c>
      <c r="K10" s="288" t="s">
        <v>87</v>
      </c>
    </row>
    <row r="11" customHeight="1" spans="1:11">
      <c r="A11" s="221" t="s">
        <v>91</v>
      </c>
      <c r="B11" s="240" t="s">
        <v>86</v>
      </c>
      <c r="C11" s="241" t="s">
        <v>87</v>
      </c>
      <c r="D11" s="242"/>
      <c r="E11" s="243" t="s">
        <v>93</v>
      </c>
      <c r="F11" s="240" t="s">
        <v>86</v>
      </c>
      <c r="G11" s="241" t="s">
        <v>87</v>
      </c>
      <c r="H11" s="240"/>
      <c r="I11" s="243" t="s">
        <v>98</v>
      </c>
      <c r="J11" s="240" t="s">
        <v>86</v>
      </c>
      <c r="K11" s="285" t="s">
        <v>87</v>
      </c>
    </row>
    <row r="12" customHeight="1" spans="1:11">
      <c r="A12" s="230" t="s">
        <v>211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87"/>
    </row>
    <row r="13" customHeight="1" spans="1:11">
      <c r="A13" s="244" t="s">
        <v>212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</row>
    <row r="14" customHeight="1" spans="1:11">
      <c r="A14" s="245" t="s">
        <v>213</v>
      </c>
      <c r="B14" s="246"/>
      <c r="C14" s="246"/>
      <c r="D14" s="246"/>
      <c r="E14" s="246"/>
      <c r="F14" s="246"/>
      <c r="G14" s="246"/>
      <c r="H14" s="247"/>
      <c r="I14" s="289"/>
      <c r="J14" s="289"/>
      <c r="K14" s="290"/>
    </row>
    <row r="15" customHeight="1" spans="1:11">
      <c r="A15" s="245" t="s">
        <v>214</v>
      </c>
      <c r="B15" s="246"/>
      <c r="C15" s="246"/>
      <c r="D15" s="246"/>
      <c r="E15" s="246"/>
      <c r="F15" s="246"/>
      <c r="G15" s="246"/>
      <c r="H15" s="247"/>
      <c r="I15" s="291"/>
      <c r="J15" s="292"/>
      <c r="K15" s="293"/>
    </row>
    <row r="16" customHeight="1" spans="1:11">
      <c r="A16" s="248"/>
      <c r="B16" s="249"/>
      <c r="C16" s="249"/>
      <c r="D16" s="249"/>
      <c r="E16" s="249"/>
      <c r="F16" s="249"/>
      <c r="G16" s="249"/>
      <c r="H16" s="249"/>
      <c r="I16" s="249"/>
      <c r="J16" s="249"/>
      <c r="K16" s="294"/>
    </row>
    <row r="17" customHeight="1" spans="1:11">
      <c r="A17" s="244" t="s">
        <v>215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</row>
    <row r="18" customHeight="1" spans="1:11">
      <c r="A18" s="250" t="s">
        <v>216</v>
      </c>
      <c r="B18" s="251"/>
      <c r="C18" s="251"/>
      <c r="D18" s="251"/>
      <c r="E18" s="251"/>
      <c r="F18" s="251"/>
      <c r="G18" s="251"/>
      <c r="H18" s="251"/>
      <c r="I18" s="289"/>
      <c r="J18" s="289"/>
      <c r="K18" s="290"/>
    </row>
    <row r="19" customHeight="1" spans="1:11">
      <c r="A19" s="252" t="s">
        <v>217</v>
      </c>
      <c r="B19" s="253"/>
      <c r="C19" s="253"/>
      <c r="D19" s="254"/>
      <c r="E19" s="255"/>
      <c r="F19" s="253"/>
      <c r="G19" s="253"/>
      <c r="H19" s="254"/>
      <c r="I19" s="291"/>
      <c r="J19" s="292"/>
      <c r="K19" s="293"/>
    </row>
    <row r="20" customHeight="1" spans="1:11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94"/>
    </row>
    <row r="21" customHeight="1" spans="1:11">
      <c r="A21" s="256" t="s">
        <v>122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</row>
    <row r="22" customHeight="1" spans="1:11">
      <c r="A22" s="67" t="s">
        <v>123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40"/>
    </row>
    <row r="23" customHeight="1" spans="1:11">
      <c r="A23" s="80" t="s">
        <v>124</v>
      </c>
      <c r="B23" s="82"/>
      <c r="C23" s="241" t="s">
        <v>66</v>
      </c>
      <c r="D23" s="241" t="s">
        <v>67</v>
      </c>
      <c r="E23" s="79"/>
      <c r="F23" s="79"/>
      <c r="G23" s="79"/>
      <c r="H23" s="79"/>
      <c r="I23" s="79"/>
      <c r="J23" s="79"/>
      <c r="K23" s="134"/>
    </row>
    <row r="24" customHeight="1" spans="1:11">
      <c r="A24" s="257" t="s">
        <v>218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95"/>
    </row>
    <row r="25" customHeight="1" spans="1:11">
      <c r="A25" s="259"/>
      <c r="B25" s="260"/>
      <c r="C25" s="260"/>
      <c r="D25" s="260"/>
      <c r="E25" s="260"/>
      <c r="F25" s="260"/>
      <c r="G25" s="260"/>
      <c r="H25" s="260"/>
      <c r="I25" s="260"/>
      <c r="J25" s="260"/>
      <c r="K25" s="296"/>
    </row>
    <row r="26" customHeight="1" spans="1:11">
      <c r="A26" s="234" t="s">
        <v>139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customHeight="1" spans="1:11">
      <c r="A27" s="209" t="s">
        <v>140</v>
      </c>
      <c r="B27" s="237" t="s">
        <v>96</v>
      </c>
      <c r="C27" s="237" t="s">
        <v>97</v>
      </c>
      <c r="D27" s="237" t="s">
        <v>89</v>
      </c>
      <c r="E27" s="210" t="s">
        <v>141</v>
      </c>
      <c r="F27" s="237" t="s">
        <v>96</v>
      </c>
      <c r="G27" s="237" t="s">
        <v>97</v>
      </c>
      <c r="H27" s="237" t="s">
        <v>89</v>
      </c>
      <c r="I27" s="210" t="s">
        <v>142</v>
      </c>
      <c r="J27" s="237" t="s">
        <v>96</v>
      </c>
      <c r="K27" s="288" t="s">
        <v>97</v>
      </c>
    </row>
    <row r="28" customHeight="1" spans="1:11">
      <c r="A28" s="223" t="s">
        <v>88</v>
      </c>
      <c r="B28" s="241" t="s">
        <v>96</v>
      </c>
      <c r="C28" s="241" t="s">
        <v>97</v>
      </c>
      <c r="D28" s="241" t="s">
        <v>89</v>
      </c>
      <c r="E28" s="261" t="s">
        <v>95</v>
      </c>
      <c r="F28" s="241" t="s">
        <v>96</v>
      </c>
      <c r="G28" s="241" t="s">
        <v>97</v>
      </c>
      <c r="H28" s="241" t="s">
        <v>89</v>
      </c>
      <c r="I28" s="261" t="s">
        <v>106</v>
      </c>
      <c r="J28" s="241" t="s">
        <v>96</v>
      </c>
      <c r="K28" s="285" t="s">
        <v>97</v>
      </c>
    </row>
    <row r="29" customHeight="1" spans="1:11">
      <c r="A29" s="215" t="s">
        <v>219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97"/>
    </row>
    <row r="30" customHeight="1" spans="1:11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98"/>
    </row>
    <row r="31" customHeight="1" spans="1:11">
      <c r="A31" s="265" t="s">
        <v>220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5"/>
    </row>
    <row r="32" ht="17.25" customHeight="1" spans="1:11">
      <c r="A32" s="266" t="s">
        <v>221</v>
      </c>
      <c r="B32" s="267"/>
      <c r="C32" s="267"/>
      <c r="D32" s="267"/>
      <c r="E32" s="267"/>
      <c r="F32" s="267"/>
      <c r="G32" s="267"/>
      <c r="H32" s="267"/>
      <c r="I32" s="267"/>
      <c r="J32" s="267"/>
      <c r="K32" s="299"/>
    </row>
    <row r="33" ht="17.25" customHeight="1" spans="1:11">
      <c r="A33" s="268" t="s">
        <v>222</v>
      </c>
      <c r="B33" s="269"/>
      <c r="C33" s="269"/>
      <c r="D33" s="269"/>
      <c r="E33" s="269"/>
      <c r="F33" s="269"/>
      <c r="G33" s="269"/>
      <c r="H33" s="269"/>
      <c r="I33" s="269"/>
      <c r="J33" s="269"/>
      <c r="K33" s="300"/>
    </row>
    <row r="34" ht="17.25" customHeight="1" spans="1:11">
      <c r="A34" s="268" t="s">
        <v>223</v>
      </c>
      <c r="B34" s="269"/>
      <c r="C34" s="269"/>
      <c r="D34" s="269"/>
      <c r="E34" s="269"/>
      <c r="F34" s="269"/>
      <c r="G34" s="269"/>
      <c r="H34" s="269"/>
      <c r="I34" s="269"/>
      <c r="J34" s="269"/>
      <c r="K34" s="300"/>
    </row>
    <row r="35" ht="17.25" customHeight="1" spans="1:11">
      <c r="A35" s="268" t="s">
        <v>224</v>
      </c>
      <c r="B35" s="269"/>
      <c r="C35" s="269"/>
      <c r="D35" s="269"/>
      <c r="E35" s="269"/>
      <c r="F35" s="269"/>
      <c r="G35" s="269"/>
      <c r="H35" s="269"/>
      <c r="I35" s="269"/>
      <c r="J35" s="269"/>
      <c r="K35" s="300"/>
    </row>
    <row r="36" ht="17.25" customHeight="1" spans="1:11">
      <c r="A36" s="268" t="s">
        <v>225</v>
      </c>
      <c r="B36" s="269"/>
      <c r="C36" s="269"/>
      <c r="D36" s="269"/>
      <c r="E36" s="269"/>
      <c r="F36" s="269"/>
      <c r="G36" s="269"/>
      <c r="H36" s="269"/>
      <c r="I36" s="269"/>
      <c r="J36" s="269"/>
      <c r="K36" s="300"/>
    </row>
    <row r="37" ht="17.25" customHeight="1" spans="1:11">
      <c r="A37" s="268" t="s">
        <v>226</v>
      </c>
      <c r="B37" s="269"/>
      <c r="C37" s="269"/>
      <c r="D37" s="269"/>
      <c r="E37" s="269"/>
      <c r="F37" s="269"/>
      <c r="G37" s="269"/>
      <c r="H37" s="269"/>
      <c r="I37" s="269"/>
      <c r="J37" s="269"/>
      <c r="K37" s="300"/>
    </row>
    <row r="38" ht="17.25" customHeight="1" spans="1:11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300"/>
    </row>
    <row r="39" ht="17.25" customHeight="1" spans="1:11">
      <c r="A39" s="263" t="s">
        <v>138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98"/>
    </row>
    <row r="40" customHeight="1" spans="1:11">
      <c r="A40" s="265" t="s">
        <v>227</v>
      </c>
      <c r="B40" s="265"/>
      <c r="C40" s="265"/>
      <c r="D40" s="265"/>
      <c r="E40" s="265"/>
      <c r="F40" s="265"/>
      <c r="G40" s="265"/>
      <c r="H40" s="265"/>
      <c r="I40" s="265"/>
      <c r="J40" s="265"/>
      <c r="K40" s="265"/>
    </row>
    <row r="41" ht="18" customHeight="1" spans="1:11">
      <c r="A41" s="270" t="s">
        <v>211</v>
      </c>
      <c r="B41" s="271"/>
      <c r="C41" s="271"/>
      <c r="D41" s="271"/>
      <c r="E41" s="271"/>
      <c r="F41" s="271"/>
      <c r="G41" s="271"/>
      <c r="H41" s="271"/>
      <c r="I41" s="271"/>
      <c r="J41" s="271"/>
      <c r="K41" s="301"/>
    </row>
    <row r="42" ht="18" customHeight="1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301"/>
    </row>
    <row r="43" ht="18" customHeight="1" spans="1:11">
      <c r="A43" s="259"/>
      <c r="B43" s="260"/>
      <c r="C43" s="260"/>
      <c r="D43" s="260"/>
      <c r="E43" s="260"/>
      <c r="F43" s="260"/>
      <c r="G43" s="260"/>
      <c r="H43" s="260"/>
      <c r="I43" s="260"/>
      <c r="J43" s="260"/>
      <c r="K43" s="296"/>
    </row>
    <row r="44" ht="21" customHeight="1" spans="1:11">
      <c r="A44" s="272" t="s">
        <v>146</v>
      </c>
      <c r="B44" s="273" t="s">
        <v>147</v>
      </c>
      <c r="C44" s="273"/>
      <c r="D44" s="274" t="s">
        <v>148</v>
      </c>
      <c r="E44" s="273" t="s">
        <v>149</v>
      </c>
      <c r="F44" s="274" t="s">
        <v>150</v>
      </c>
      <c r="G44" s="275">
        <v>45860</v>
      </c>
      <c r="H44" s="276" t="s">
        <v>151</v>
      </c>
      <c r="I44" s="276"/>
      <c r="J44" s="302"/>
      <c r="K44" s="303"/>
    </row>
    <row r="45" customHeight="1" spans="1:11">
      <c r="A45" s="277" t="s">
        <v>152</v>
      </c>
      <c r="B45" s="278"/>
      <c r="C45" s="278"/>
      <c r="D45" s="278"/>
      <c r="E45" s="278"/>
      <c r="F45" s="278"/>
      <c r="G45" s="278"/>
      <c r="H45" s="278"/>
      <c r="I45" s="278"/>
      <c r="J45" s="278"/>
      <c r="K45" s="304"/>
    </row>
    <row r="46" customHeight="1" spans="1:11">
      <c r="A46" s="279" t="s">
        <v>228</v>
      </c>
      <c r="B46" s="280"/>
      <c r="C46" s="280"/>
      <c r="D46" s="280"/>
      <c r="E46" s="280"/>
      <c r="F46" s="280"/>
      <c r="G46" s="280"/>
      <c r="H46" s="280"/>
      <c r="I46" s="280"/>
      <c r="J46" s="280"/>
      <c r="K46" s="305"/>
    </row>
    <row r="47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06"/>
    </row>
    <row r="48" ht="21" customHeight="1" spans="1:11">
      <c r="A48" s="272" t="s">
        <v>146</v>
      </c>
      <c r="B48" s="273"/>
      <c r="C48" s="273"/>
      <c r="D48" s="274" t="s">
        <v>148</v>
      </c>
      <c r="E48" s="274"/>
      <c r="F48" s="274" t="s">
        <v>150</v>
      </c>
      <c r="G48" s="274"/>
      <c r="H48" s="276" t="s">
        <v>151</v>
      </c>
      <c r="I48" s="276"/>
      <c r="J48" s="307"/>
      <c r="K48" s="308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393700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5</xdr:col>
                    <xdr:colOff>774700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5</xdr:col>
                    <xdr:colOff>768350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9"/>
  <sheetViews>
    <sheetView zoomScale="80" zoomScaleNormal="80" workbookViewId="0">
      <selection activeCell="A1" sqref="$A1:$XFD1048576"/>
    </sheetView>
  </sheetViews>
  <sheetFormatPr defaultColWidth="9" defaultRowHeight="26" customHeight="1"/>
  <cols>
    <col min="1" max="1" width="17.1666666666667" style="152" customWidth="1"/>
    <col min="2" max="7" width="11.0916666666667" style="152" customWidth="1"/>
    <col min="8" max="8" width="1.33333333333333" style="152" customWidth="1"/>
    <col min="9" max="14" width="19.8333333333333" style="152" customWidth="1"/>
    <col min="15" max="16384" width="9" style="152"/>
  </cols>
  <sheetData>
    <row r="1" ht="22.5" customHeight="1" spans="1:14">
      <c r="A1" s="153" t="s">
        <v>154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ht="22.5" customHeight="1" spans="1:14">
      <c r="A2" s="155" t="s">
        <v>61</v>
      </c>
      <c r="B2" s="156" t="str">
        <f>首期!B4</f>
        <v>TADDAN91037</v>
      </c>
      <c r="C2" s="156"/>
      <c r="D2" s="157" t="s">
        <v>68</v>
      </c>
      <c r="E2" s="156" t="str">
        <f>首期!B5</f>
        <v>男式羽绒服</v>
      </c>
      <c r="F2" s="156"/>
      <c r="G2" s="156"/>
      <c r="H2" s="158"/>
      <c r="I2" s="176" t="s">
        <v>57</v>
      </c>
      <c r="J2" s="177" t="str">
        <f>首期!I2</f>
        <v>青岛锦瑞麟服装有限公司</v>
      </c>
      <c r="K2" s="177"/>
      <c r="L2" s="177"/>
      <c r="M2" s="177"/>
      <c r="N2" s="178"/>
    </row>
    <row r="3" ht="22.5" customHeight="1" spans="1:14">
      <c r="A3" s="159" t="s">
        <v>155</v>
      </c>
      <c r="B3" s="160" t="s">
        <v>156</v>
      </c>
      <c r="C3" s="160"/>
      <c r="D3" s="160"/>
      <c r="E3" s="160"/>
      <c r="F3" s="160"/>
      <c r="G3" s="160"/>
      <c r="H3" s="161"/>
      <c r="I3" s="179" t="s">
        <v>157</v>
      </c>
      <c r="J3" s="179"/>
      <c r="K3" s="179"/>
      <c r="L3" s="179"/>
      <c r="M3" s="179"/>
      <c r="N3" s="180"/>
    </row>
    <row r="4" ht="22.5" customHeight="1" spans="1:14">
      <c r="A4" s="159"/>
      <c r="B4" s="162" t="s">
        <v>158</v>
      </c>
      <c r="C4" s="162" t="s">
        <v>159</v>
      </c>
      <c r="D4" s="163" t="s">
        <v>160</v>
      </c>
      <c r="E4" s="162" t="s">
        <v>161</v>
      </c>
      <c r="F4" s="162" t="s">
        <v>162</v>
      </c>
      <c r="G4" s="162" t="s">
        <v>163</v>
      </c>
      <c r="H4" s="161"/>
      <c r="I4" s="162" t="s">
        <v>158</v>
      </c>
      <c r="J4" s="162" t="s">
        <v>159</v>
      </c>
      <c r="K4" s="162" t="s">
        <v>160</v>
      </c>
      <c r="L4" s="162" t="s">
        <v>161</v>
      </c>
      <c r="M4" s="162" t="s">
        <v>162</v>
      </c>
      <c r="N4" s="162" t="s">
        <v>163</v>
      </c>
    </row>
    <row r="5" ht="22.5" customHeight="1" spans="1:14">
      <c r="A5" s="159"/>
      <c r="B5" s="162" t="s">
        <v>166</v>
      </c>
      <c r="C5" s="162" t="s">
        <v>167</v>
      </c>
      <c r="D5" s="163" t="s">
        <v>168</v>
      </c>
      <c r="E5" s="162" t="s">
        <v>169</v>
      </c>
      <c r="F5" s="162" t="s">
        <v>170</v>
      </c>
      <c r="G5" s="162" t="s">
        <v>171</v>
      </c>
      <c r="H5" s="161"/>
      <c r="I5" s="181" t="s">
        <v>229</v>
      </c>
      <c r="J5" s="181" t="s">
        <v>230</v>
      </c>
      <c r="K5" s="181" t="s">
        <v>230</v>
      </c>
      <c r="L5" s="181" t="s">
        <v>229</v>
      </c>
      <c r="M5" s="181" t="s">
        <v>230</v>
      </c>
      <c r="N5" s="181" t="s">
        <v>229</v>
      </c>
    </row>
    <row r="6" ht="22.5" customHeight="1" spans="1:14">
      <c r="A6" s="164" t="s">
        <v>173</v>
      </c>
      <c r="B6" s="165">
        <f>C6-1</f>
        <v>75</v>
      </c>
      <c r="C6" s="165">
        <f>D6-2</f>
        <v>76</v>
      </c>
      <c r="D6" s="163">
        <v>78</v>
      </c>
      <c r="E6" s="165">
        <f>D6+2</f>
        <v>80</v>
      </c>
      <c r="F6" s="165">
        <f>E6+2</f>
        <v>82</v>
      </c>
      <c r="G6" s="165">
        <f>F6+1</f>
        <v>83</v>
      </c>
      <c r="H6" s="161"/>
      <c r="I6" s="182" t="s">
        <v>231</v>
      </c>
      <c r="J6" s="182" t="s">
        <v>232</v>
      </c>
      <c r="K6" s="182" t="s">
        <v>233</v>
      </c>
      <c r="L6" s="182" t="s">
        <v>234</v>
      </c>
      <c r="M6" s="182" t="s">
        <v>235</v>
      </c>
      <c r="N6" s="182" t="s">
        <v>236</v>
      </c>
    </row>
    <row r="7" ht="22.5" customHeight="1" spans="1:14">
      <c r="A7" s="164" t="s">
        <v>175</v>
      </c>
      <c r="B7" s="165">
        <f>C7-1</f>
        <v>74</v>
      </c>
      <c r="C7" s="165">
        <f>D7-2</f>
        <v>75</v>
      </c>
      <c r="D7" s="163">
        <v>77</v>
      </c>
      <c r="E7" s="165">
        <f>D7+2</f>
        <v>79</v>
      </c>
      <c r="F7" s="165">
        <f>E7+2</f>
        <v>81</v>
      </c>
      <c r="G7" s="165">
        <f>F7+1</f>
        <v>82</v>
      </c>
      <c r="H7" s="161"/>
      <c r="I7" s="182" t="s">
        <v>236</v>
      </c>
      <c r="J7" s="182" t="s">
        <v>237</v>
      </c>
      <c r="K7" s="182" t="s">
        <v>237</v>
      </c>
      <c r="L7" s="182" t="s">
        <v>237</v>
      </c>
      <c r="M7" s="182" t="s">
        <v>233</v>
      </c>
      <c r="N7" s="182" t="s">
        <v>237</v>
      </c>
    </row>
    <row r="8" ht="22.5" customHeight="1" spans="1:14">
      <c r="A8" s="164" t="s">
        <v>177</v>
      </c>
      <c r="B8" s="165">
        <f t="shared" ref="B8:B10" si="0">C8-4</f>
        <v>120</v>
      </c>
      <c r="C8" s="165">
        <f t="shared" ref="C8:C10" si="1">D8-4</f>
        <v>124</v>
      </c>
      <c r="D8" s="163">
        <v>128</v>
      </c>
      <c r="E8" s="165">
        <f t="shared" ref="E8:E10" si="2">D8+4</f>
        <v>132</v>
      </c>
      <c r="F8" s="165">
        <f>E8+4</f>
        <v>136</v>
      </c>
      <c r="G8" s="165">
        <f t="shared" ref="G8:G10" si="3">F8+6</f>
        <v>142</v>
      </c>
      <c r="H8" s="161"/>
      <c r="I8" s="182" t="s">
        <v>238</v>
      </c>
      <c r="J8" s="182" t="s">
        <v>235</v>
      </c>
      <c r="K8" s="182" t="s">
        <v>239</v>
      </c>
      <c r="L8" s="182" t="s">
        <v>237</v>
      </c>
      <c r="M8" s="182" t="s">
        <v>237</v>
      </c>
      <c r="N8" s="182" t="s">
        <v>240</v>
      </c>
    </row>
    <row r="9" ht="22.5" customHeight="1" spans="1:14">
      <c r="A9" s="164" t="s">
        <v>178</v>
      </c>
      <c r="B9" s="165">
        <f t="shared" si="0"/>
        <v>118</v>
      </c>
      <c r="C9" s="165">
        <f t="shared" si="1"/>
        <v>122</v>
      </c>
      <c r="D9" s="163">
        <v>126</v>
      </c>
      <c r="E9" s="165">
        <f t="shared" si="2"/>
        <v>130</v>
      </c>
      <c r="F9" s="165">
        <f>E9+5</f>
        <v>135</v>
      </c>
      <c r="G9" s="165">
        <f t="shared" si="3"/>
        <v>141</v>
      </c>
      <c r="H9" s="161"/>
      <c r="I9" s="182" t="s">
        <v>241</v>
      </c>
      <c r="J9" s="182" t="s">
        <v>235</v>
      </c>
      <c r="K9" s="182" t="s">
        <v>242</v>
      </c>
      <c r="L9" s="182" t="s">
        <v>239</v>
      </c>
      <c r="M9" s="182" t="s">
        <v>235</v>
      </c>
      <c r="N9" s="182" t="s">
        <v>243</v>
      </c>
    </row>
    <row r="10" ht="22.5" customHeight="1" spans="1:14">
      <c r="A10" s="164" t="s">
        <v>179</v>
      </c>
      <c r="B10" s="165">
        <f t="shared" si="0"/>
        <v>118</v>
      </c>
      <c r="C10" s="165">
        <f t="shared" si="1"/>
        <v>122</v>
      </c>
      <c r="D10" s="163">
        <v>126</v>
      </c>
      <c r="E10" s="165">
        <f t="shared" si="2"/>
        <v>130</v>
      </c>
      <c r="F10" s="165">
        <f>E10+5</f>
        <v>135</v>
      </c>
      <c r="G10" s="165">
        <f t="shared" si="3"/>
        <v>141</v>
      </c>
      <c r="H10" s="161"/>
      <c r="I10" s="182" t="s">
        <v>233</v>
      </c>
      <c r="J10" s="182" t="s">
        <v>237</v>
      </c>
      <c r="K10" s="182" t="s">
        <v>237</v>
      </c>
      <c r="L10" s="182" t="s">
        <v>233</v>
      </c>
      <c r="M10" s="182" t="s">
        <v>237</v>
      </c>
      <c r="N10" s="182" t="s">
        <v>237</v>
      </c>
    </row>
    <row r="11" ht="22.5" customHeight="1" spans="1:14">
      <c r="A11" s="166" t="s">
        <v>180</v>
      </c>
      <c r="B11" s="165">
        <f>C11-1.2</f>
        <v>48.6</v>
      </c>
      <c r="C11" s="165">
        <f>D11-1.2</f>
        <v>49.8</v>
      </c>
      <c r="D11" s="163">
        <v>51</v>
      </c>
      <c r="E11" s="165">
        <f>D11+1.2</f>
        <v>52.2</v>
      </c>
      <c r="F11" s="165">
        <f>E11+1.2</f>
        <v>53.4</v>
      </c>
      <c r="G11" s="165">
        <f>F11+1.4</f>
        <v>54.8</v>
      </c>
      <c r="H11" s="161"/>
      <c r="I11" s="182" t="s">
        <v>244</v>
      </c>
      <c r="J11" s="182" t="s">
        <v>245</v>
      </c>
      <c r="K11" s="182" t="s">
        <v>245</v>
      </c>
      <c r="L11" s="182" t="s">
        <v>246</v>
      </c>
      <c r="M11" s="182" t="s">
        <v>235</v>
      </c>
      <c r="N11" s="182" t="s">
        <v>247</v>
      </c>
    </row>
    <row r="12" ht="22.5" customHeight="1" spans="1:14">
      <c r="A12" s="166" t="s">
        <v>182</v>
      </c>
      <c r="B12" s="165">
        <f>C12-0.6</f>
        <v>65.2</v>
      </c>
      <c r="C12" s="165">
        <f>D12-1.2</f>
        <v>65.8</v>
      </c>
      <c r="D12" s="163">
        <v>67</v>
      </c>
      <c r="E12" s="165">
        <f>D12+1.2</f>
        <v>68.2</v>
      </c>
      <c r="F12" s="165">
        <f>E12+1.2</f>
        <v>69.4</v>
      </c>
      <c r="G12" s="165">
        <f>F12+0.6</f>
        <v>70</v>
      </c>
      <c r="H12" s="161"/>
      <c r="I12" s="182" t="s">
        <v>233</v>
      </c>
      <c r="J12" s="182" t="s">
        <v>237</v>
      </c>
      <c r="K12" s="182" t="s">
        <v>237</v>
      </c>
      <c r="L12" s="182" t="s">
        <v>243</v>
      </c>
      <c r="M12" s="182" t="s">
        <v>235</v>
      </c>
      <c r="N12" s="182" t="s">
        <v>248</v>
      </c>
    </row>
    <row r="13" ht="22.5" customHeight="1" spans="1:14">
      <c r="A13" s="164" t="s">
        <v>183</v>
      </c>
      <c r="B13" s="165">
        <f>C13-0.8</f>
        <v>22.9</v>
      </c>
      <c r="C13" s="165">
        <f>D13-0.8</f>
        <v>23.7</v>
      </c>
      <c r="D13" s="163">
        <v>24.5</v>
      </c>
      <c r="E13" s="165">
        <f>D13+0.8</f>
        <v>25.3</v>
      </c>
      <c r="F13" s="165">
        <f>E13+0.8</f>
        <v>26.1</v>
      </c>
      <c r="G13" s="165">
        <f>F13+1.3</f>
        <v>27.4</v>
      </c>
      <c r="H13" s="161"/>
      <c r="I13" s="182" t="s">
        <v>243</v>
      </c>
      <c r="J13" s="182" t="s">
        <v>235</v>
      </c>
      <c r="K13" s="182" t="s">
        <v>235</v>
      </c>
      <c r="L13" s="182" t="s">
        <v>233</v>
      </c>
      <c r="M13" s="182" t="s">
        <v>233</v>
      </c>
      <c r="N13" s="182" t="s">
        <v>235</v>
      </c>
    </row>
    <row r="14" ht="22.5" customHeight="1" spans="1:14">
      <c r="A14" s="164" t="s">
        <v>184</v>
      </c>
      <c r="B14" s="165">
        <f>C14-0.7</f>
        <v>19.6</v>
      </c>
      <c r="C14" s="165">
        <f>D14-0.7</f>
        <v>20.3</v>
      </c>
      <c r="D14" s="163">
        <v>21</v>
      </c>
      <c r="E14" s="165">
        <f>D14+0.7</f>
        <v>21.7</v>
      </c>
      <c r="F14" s="165">
        <f>E14+0.7</f>
        <v>22.4</v>
      </c>
      <c r="G14" s="165">
        <f>F14+1</f>
        <v>23.4</v>
      </c>
      <c r="H14" s="161"/>
      <c r="I14" s="182" t="s">
        <v>235</v>
      </c>
      <c r="J14" s="182" t="s">
        <v>235</v>
      </c>
      <c r="K14" s="182" t="s">
        <v>235</v>
      </c>
      <c r="L14" s="182" t="s">
        <v>235</v>
      </c>
      <c r="M14" s="182" t="s">
        <v>235</v>
      </c>
      <c r="N14" s="182" t="s">
        <v>235</v>
      </c>
    </row>
    <row r="15" ht="22.5" customHeight="1" spans="1:14">
      <c r="A15" s="167" t="s">
        <v>185</v>
      </c>
      <c r="B15" s="168">
        <f t="shared" ref="B15:B21" si="4">C15-0.5</f>
        <v>14.5</v>
      </c>
      <c r="C15" s="168">
        <f t="shared" ref="C15:C21" si="5">D15-0.5</f>
        <v>15</v>
      </c>
      <c r="D15" s="169">
        <v>15.5</v>
      </c>
      <c r="E15" s="168">
        <f t="shared" ref="E15:E21" si="6">D15+0.5</f>
        <v>16</v>
      </c>
      <c r="F15" s="168">
        <f t="shared" ref="F15:F21" si="7">E15+0.5</f>
        <v>16.5</v>
      </c>
      <c r="G15" s="168">
        <f>F15+0.7</f>
        <v>17.2</v>
      </c>
      <c r="H15" s="161"/>
      <c r="I15" s="182" t="s">
        <v>235</v>
      </c>
      <c r="J15" s="182" t="s">
        <v>243</v>
      </c>
      <c r="K15" s="182" t="s">
        <v>233</v>
      </c>
      <c r="L15" s="182" t="s">
        <v>243</v>
      </c>
      <c r="M15" s="182" t="s">
        <v>235</v>
      </c>
      <c r="N15" s="182" t="s">
        <v>249</v>
      </c>
    </row>
    <row r="16" ht="22.5" customHeight="1" spans="1:14">
      <c r="A16" s="167" t="s">
        <v>186</v>
      </c>
      <c r="B16" s="168">
        <f t="shared" si="4"/>
        <v>9</v>
      </c>
      <c r="C16" s="168">
        <f t="shared" si="5"/>
        <v>9.5</v>
      </c>
      <c r="D16" s="169">
        <v>10</v>
      </c>
      <c r="E16" s="168">
        <f t="shared" si="6"/>
        <v>10.5</v>
      </c>
      <c r="F16" s="168">
        <f t="shared" si="7"/>
        <v>11</v>
      </c>
      <c r="G16" s="168">
        <f>F16+0.7</f>
        <v>11.7</v>
      </c>
      <c r="H16" s="161"/>
      <c r="I16" s="182" t="s">
        <v>250</v>
      </c>
      <c r="J16" s="182" t="s">
        <v>235</v>
      </c>
      <c r="K16" s="182" t="s">
        <v>235</v>
      </c>
      <c r="L16" s="182" t="s">
        <v>235</v>
      </c>
      <c r="M16" s="182" t="s">
        <v>235</v>
      </c>
      <c r="N16" s="182" t="s">
        <v>235</v>
      </c>
    </row>
    <row r="17" ht="22.5" customHeight="1" spans="1:14">
      <c r="A17" s="164" t="s">
        <v>187</v>
      </c>
      <c r="B17" s="165">
        <f>C17</f>
        <v>2</v>
      </c>
      <c r="C17" s="165">
        <f>D17</f>
        <v>2</v>
      </c>
      <c r="D17" s="163">
        <v>2</v>
      </c>
      <c r="E17" s="165">
        <f t="shared" ref="E17:G17" si="8">D17</f>
        <v>2</v>
      </c>
      <c r="F17" s="165">
        <f t="shared" si="8"/>
        <v>2</v>
      </c>
      <c r="G17" s="165">
        <f t="shared" si="8"/>
        <v>2</v>
      </c>
      <c r="H17" s="161"/>
      <c r="I17" s="182" t="s">
        <v>235</v>
      </c>
      <c r="J17" s="182" t="s">
        <v>235</v>
      </c>
      <c r="K17" s="182" t="s">
        <v>235</v>
      </c>
      <c r="L17" s="182" t="s">
        <v>235</v>
      </c>
      <c r="M17" s="182" t="s">
        <v>235</v>
      </c>
      <c r="N17" s="182" t="s">
        <v>235</v>
      </c>
    </row>
    <row r="18" ht="22.5" customHeight="1" spans="1:14">
      <c r="A18" s="164" t="s">
        <v>188</v>
      </c>
      <c r="B18" s="165">
        <f>C18-1</f>
        <v>61</v>
      </c>
      <c r="C18" s="165">
        <f>D18-1</f>
        <v>62</v>
      </c>
      <c r="D18" s="163">
        <v>63</v>
      </c>
      <c r="E18" s="165">
        <f>D18+1</f>
        <v>64</v>
      </c>
      <c r="F18" s="165">
        <f>E18+1</f>
        <v>65</v>
      </c>
      <c r="G18" s="165">
        <f>F18+1.5</f>
        <v>66.5</v>
      </c>
      <c r="H18" s="161"/>
      <c r="I18" s="182" t="s">
        <v>237</v>
      </c>
      <c r="J18" s="182" t="s">
        <v>237</v>
      </c>
      <c r="K18" s="182" t="s">
        <v>251</v>
      </c>
      <c r="L18" s="182" t="s">
        <v>237</v>
      </c>
      <c r="M18" s="182" t="s">
        <v>237</v>
      </c>
      <c r="N18" s="182" t="s">
        <v>237</v>
      </c>
    </row>
    <row r="19" ht="22.5" customHeight="1" spans="1:14">
      <c r="A19" s="164" t="s">
        <v>189</v>
      </c>
      <c r="B19" s="165">
        <f>D19</f>
        <v>13</v>
      </c>
      <c r="C19" s="165">
        <f>D19</f>
        <v>13</v>
      </c>
      <c r="D19" s="163">
        <v>13</v>
      </c>
      <c r="E19" s="165">
        <f>D19</f>
        <v>13</v>
      </c>
      <c r="F19" s="165">
        <f>D19</f>
        <v>13</v>
      </c>
      <c r="G19" s="165">
        <f>D19</f>
        <v>13</v>
      </c>
      <c r="H19" s="161"/>
      <c r="I19" s="182" t="s">
        <v>235</v>
      </c>
      <c r="J19" s="182" t="s">
        <v>235</v>
      </c>
      <c r="K19" s="182" t="s">
        <v>235</v>
      </c>
      <c r="L19" s="182" t="s">
        <v>235</v>
      </c>
      <c r="M19" s="182" t="s">
        <v>235</v>
      </c>
      <c r="N19" s="182" t="s">
        <v>235</v>
      </c>
    </row>
    <row r="20" ht="22.5" customHeight="1" spans="1:14">
      <c r="A20" s="164" t="s">
        <v>190</v>
      </c>
      <c r="B20" s="165">
        <f t="shared" si="4"/>
        <v>41</v>
      </c>
      <c r="C20" s="165">
        <f t="shared" si="5"/>
        <v>41.5</v>
      </c>
      <c r="D20" s="163">
        <v>42</v>
      </c>
      <c r="E20" s="165">
        <f t="shared" si="6"/>
        <v>42.5</v>
      </c>
      <c r="F20" s="165">
        <f t="shared" si="7"/>
        <v>43</v>
      </c>
      <c r="G20" s="165">
        <f>F20+0.5</f>
        <v>43.5</v>
      </c>
      <c r="H20" s="161"/>
      <c r="I20" s="182" t="s">
        <v>250</v>
      </c>
      <c r="J20" s="182" t="s">
        <v>237</v>
      </c>
      <c r="K20" s="182" t="s">
        <v>237</v>
      </c>
      <c r="L20" s="182" t="s">
        <v>237</v>
      </c>
      <c r="M20" s="182" t="s">
        <v>245</v>
      </c>
      <c r="N20" s="182" t="s">
        <v>252</v>
      </c>
    </row>
    <row r="21" ht="22.5" customHeight="1" spans="1:14">
      <c r="A21" s="164" t="s">
        <v>191</v>
      </c>
      <c r="B21" s="165">
        <f t="shared" si="4"/>
        <v>31.5</v>
      </c>
      <c r="C21" s="165">
        <f t="shared" si="5"/>
        <v>32</v>
      </c>
      <c r="D21" s="163">
        <v>32.5</v>
      </c>
      <c r="E21" s="165">
        <f t="shared" si="6"/>
        <v>33</v>
      </c>
      <c r="F21" s="165">
        <f t="shared" si="7"/>
        <v>33.5</v>
      </c>
      <c r="G21" s="170">
        <f>F21+0.75</f>
        <v>34.25</v>
      </c>
      <c r="H21" s="161"/>
      <c r="I21" s="182" t="s">
        <v>237</v>
      </c>
      <c r="J21" s="182" t="s">
        <v>237</v>
      </c>
      <c r="K21" s="182" t="s">
        <v>237</v>
      </c>
      <c r="L21" s="182" t="s">
        <v>237</v>
      </c>
      <c r="M21" s="182" t="s">
        <v>235</v>
      </c>
      <c r="N21" s="182" t="s">
        <v>235</v>
      </c>
    </row>
    <row r="22" ht="22.5" customHeight="1" spans="1:14">
      <c r="A22" s="164" t="s">
        <v>192</v>
      </c>
      <c r="B22" s="165">
        <f>D22-0.5</f>
        <v>19.5</v>
      </c>
      <c r="C22" s="165">
        <f t="shared" ref="C22:G22" si="9">B22</f>
        <v>19.5</v>
      </c>
      <c r="D22" s="163">
        <v>20</v>
      </c>
      <c r="E22" s="165">
        <f t="shared" si="9"/>
        <v>20</v>
      </c>
      <c r="F22" s="165">
        <f>D22+1</f>
        <v>21</v>
      </c>
      <c r="G22" s="165">
        <f t="shared" si="9"/>
        <v>21</v>
      </c>
      <c r="H22" s="161"/>
      <c r="I22" s="182" t="s">
        <v>235</v>
      </c>
      <c r="J22" s="182" t="s">
        <v>235</v>
      </c>
      <c r="K22" s="182" t="s">
        <v>235</v>
      </c>
      <c r="L22" s="182" t="s">
        <v>235</v>
      </c>
      <c r="M22" s="182" t="s">
        <v>235</v>
      </c>
      <c r="N22" s="182" t="s">
        <v>235</v>
      </c>
    </row>
    <row r="23" ht="22.5" customHeight="1" spans="1:14">
      <c r="A23" s="164" t="s">
        <v>193</v>
      </c>
      <c r="B23" s="165">
        <f>D23-1</f>
        <v>19</v>
      </c>
      <c r="C23" s="165">
        <f t="shared" ref="C23:G23" si="10">B23</f>
        <v>19</v>
      </c>
      <c r="D23" s="163">
        <v>20</v>
      </c>
      <c r="E23" s="165">
        <f t="shared" si="10"/>
        <v>20</v>
      </c>
      <c r="F23" s="165">
        <f>D23+1.5</f>
        <v>21.5</v>
      </c>
      <c r="G23" s="165">
        <f t="shared" si="10"/>
        <v>21.5</v>
      </c>
      <c r="H23" s="161"/>
      <c r="I23" s="182" t="s">
        <v>235</v>
      </c>
      <c r="J23" s="182" t="s">
        <v>235</v>
      </c>
      <c r="K23" s="182" t="s">
        <v>235</v>
      </c>
      <c r="L23" s="182" t="s">
        <v>235</v>
      </c>
      <c r="M23" s="182" t="s">
        <v>235</v>
      </c>
      <c r="N23" s="182" t="s">
        <v>235</v>
      </c>
    </row>
    <row r="24" ht="22.5" customHeight="1" spans="1:14">
      <c r="A24" s="164" t="s">
        <v>194</v>
      </c>
      <c r="B24" s="165">
        <f>D24-0.5</f>
        <v>16.5</v>
      </c>
      <c r="C24" s="165">
        <f t="shared" ref="C24:G24" si="11">B24</f>
        <v>16.5</v>
      </c>
      <c r="D24" s="163">
        <v>17</v>
      </c>
      <c r="E24" s="165">
        <f t="shared" si="11"/>
        <v>17</v>
      </c>
      <c r="F24" s="165">
        <f>D24+1</f>
        <v>18</v>
      </c>
      <c r="G24" s="165">
        <f t="shared" si="11"/>
        <v>18</v>
      </c>
      <c r="H24" s="161"/>
      <c r="I24" s="182" t="s">
        <v>235</v>
      </c>
      <c r="J24" s="182" t="s">
        <v>235</v>
      </c>
      <c r="K24" s="182" t="s">
        <v>235</v>
      </c>
      <c r="L24" s="182" t="s">
        <v>235</v>
      </c>
      <c r="M24" s="182" t="s">
        <v>235</v>
      </c>
      <c r="N24" s="182" t="s">
        <v>235</v>
      </c>
    </row>
    <row r="25" ht="22.5" customHeight="1" spans="1:14">
      <c r="A25" s="171" t="s">
        <v>195</v>
      </c>
      <c r="B25" s="172">
        <f>C25-9</f>
        <v>233</v>
      </c>
      <c r="C25" s="172">
        <f>D25-13</f>
        <v>242</v>
      </c>
      <c r="D25" s="163">
        <v>255</v>
      </c>
      <c r="E25" s="172">
        <f>D25+13</f>
        <v>268</v>
      </c>
      <c r="F25" s="172">
        <f>E25+14</f>
        <v>282</v>
      </c>
      <c r="G25" s="172">
        <f>F25+14</f>
        <v>296</v>
      </c>
      <c r="H25" s="161"/>
      <c r="I25" s="182"/>
      <c r="J25" s="182"/>
      <c r="K25" s="183"/>
      <c r="L25" s="183"/>
      <c r="M25" s="183"/>
      <c r="N25" s="183"/>
    </row>
    <row r="26" ht="22.5" customHeight="1" spans="1:14">
      <c r="A26" s="171" t="s">
        <v>196</v>
      </c>
      <c r="B26" s="173">
        <f t="shared" ref="B26:G26" si="12">B25-5</f>
        <v>228</v>
      </c>
      <c r="C26" s="173">
        <f t="shared" si="12"/>
        <v>237</v>
      </c>
      <c r="D26" s="163">
        <f t="shared" si="12"/>
        <v>250</v>
      </c>
      <c r="E26" s="173">
        <f t="shared" si="12"/>
        <v>263</v>
      </c>
      <c r="F26" s="173">
        <f t="shared" si="12"/>
        <v>277</v>
      </c>
      <c r="G26" s="173">
        <f t="shared" si="12"/>
        <v>291</v>
      </c>
      <c r="H26" s="161"/>
      <c r="I26" s="182"/>
      <c r="J26" s="182"/>
      <c r="K26" s="184"/>
      <c r="L26" s="184"/>
      <c r="M26" s="184"/>
      <c r="N26" s="183"/>
    </row>
    <row r="27" ht="14.25" spans="1:14">
      <c r="A27" s="174" t="s">
        <v>197</v>
      </c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</row>
    <row r="28" ht="14.25" spans="1:14">
      <c r="A28" s="152" t="s">
        <v>253</v>
      </c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</row>
    <row r="29" ht="14.25" spans="1:13">
      <c r="A29" s="175"/>
      <c r="B29" s="175"/>
      <c r="C29" s="175"/>
      <c r="D29" s="175"/>
      <c r="E29" s="175"/>
      <c r="F29" s="175"/>
      <c r="G29" s="175"/>
      <c r="H29" s="175"/>
      <c r="I29" s="174" t="s">
        <v>254</v>
      </c>
      <c r="J29" s="185"/>
      <c r="K29" s="174" t="s">
        <v>200</v>
      </c>
      <c r="L29" s="174"/>
      <c r="M29" s="174" t="s">
        <v>201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tabSelected="1" zoomScale="125" zoomScaleNormal="125" workbookViewId="0">
      <selection activeCell="G44" sqref="G44"/>
    </sheetView>
  </sheetViews>
  <sheetFormatPr defaultColWidth="10.1666666666667" defaultRowHeight="14.25"/>
  <cols>
    <col min="1" max="1" width="9.66666666666667" style="65" customWidth="1"/>
    <col min="2" max="2" width="11.1666666666667" style="65" customWidth="1"/>
    <col min="3" max="3" width="9.16666666666667" style="65" customWidth="1"/>
    <col min="4" max="4" width="9.5" style="65" customWidth="1"/>
    <col min="5" max="5" width="12.8" style="65" customWidth="1"/>
    <col min="6" max="6" width="10.3333333333333" style="65" customWidth="1"/>
    <col min="7" max="8" width="11.1166666666667" style="65" customWidth="1"/>
    <col min="9" max="9" width="8.16666666666667" style="65" customWidth="1"/>
    <col min="10" max="10" width="10.5" style="65" customWidth="1"/>
    <col min="11" max="11" width="12.1666666666667" style="65" customWidth="1"/>
    <col min="12" max="16384" width="10.1666666666667" style="65"/>
  </cols>
  <sheetData>
    <row r="1" ht="26.25" spans="1:11">
      <c r="A1" s="66" t="s">
        <v>255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ht="15" spans="1:11">
      <c r="A2" s="67" t="s">
        <v>53</v>
      </c>
      <c r="B2" s="188" t="s">
        <v>54</v>
      </c>
      <c r="C2" s="188"/>
      <c r="D2" s="69" t="s">
        <v>61</v>
      </c>
      <c r="E2" s="189" t="str">
        <f>中期!B4</f>
        <v>TADDAN91037</v>
      </c>
      <c r="F2" s="71" t="s">
        <v>256</v>
      </c>
      <c r="G2" s="190" t="str">
        <f>中期!F2</f>
        <v>青岛锦瑞麟服装有限公司</v>
      </c>
      <c r="H2" s="191"/>
      <c r="I2" s="104" t="s">
        <v>57</v>
      </c>
      <c r="J2" s="202" t="str">
        <f>G2</f>
        <v>青岛锦瑞麟服装有限公司</v>
      </c>
      <c r="K2" s="133"/>
    </row>
    <row r="3" ht="33" customHeight="1" spans="1:11">
      <c r="A3" s="74" t="s">
        <v>75</v>
      </c>
      <c r="B3" s="192" t="str">
        <f>首期!B7</f>
        <v>2110件</v>
      </c>
      <c r="C3" s="192"/>
      <c r="D3" s="76" t="s">
        <v>257</v>
      </c>
      <c r="E3" s="193" t="str">
        <f>中期!F4</f>
        <v>2025/9/8-2106件（1000-TR01）2025/9/8-4件（海外-迪拜）</v>
      </c>
      <c r="F3" s="194"/>
      <c r="G3" s="194"/>
      <c r="H3" s="79" t="s">
        <v>258</v>
      </c>
      <c r="I3" s="79"/>
      <c r="J3" s="79"/>
      <c r="K3" s="134"/>
    </row>
    <row r="4" spans="1:11">
      <c r="A4" s="80" t="s">
        <v>72</v>
      </c>
      <c r="B4" s="192">
        <f>中期!B6</f>
        <v>2</v>
      </c>
      <c r="C4" s="192">
        <f>中期!C6</f>
        <v>6</v>
      </c>
      <c r="D4" s="82" t="s">
        <v>259</v>
      </c>
      <c r="E4" s="195" t="s">
        <v>260</v>
      </c>
      <c r="F4" s="195"/>
      <c r="G4" s="195"/>
      <c r="H4" s="82" t="s">
        <v>261</v>
      </c>
      <c r="I4" s="82"/>
      <c r="J4" s="95" t="s">
        <v>66</v>
      </c>
      <c r="K4" s="135" t="s">
        <v>67</v>
      </c>
    </row>
    <row r="5" spans="1:11">
      <c r="A5" s="80" t="s">
        <v>262</v>
      </c>
      <c r="B5" s="192" t="s">
        <v>263</v>
      </c>
      <c r="C5" s="192"/>
      <c r="D5" s="76" t="s">
        <v>260</v>
      </c>
      <c r="E5" s="76" t="s">
        <v>264</v>
      </c>
      <c r="F5" s="76" t="s">
        <v>265</v>
      </c>
      <c r="G5" s="76" t="s">
        <v>266</v>
      </c>
      <c r="H5" s="82" t="s">
        <v>267</v>
      </c>
      <c r="I5" s="82"/>
      <c r="J5" s="95" t="s">
        <v>66</v>
      </c>
      <c r="K5" s="135" t="s">
        <v>67</v>
      </c>
    </row>
    <row r="6" ht="15" spans="1:11">
      <c r="A6" s="83" t="s">
        <v>268</v>
      </c>
      <c r="B6" s="196">
        <v>4</v>
      </c>
      <c r="C6" s="196"/>
      <c r="D6" s="85" t="s">
        <v>269</v>
      </c>
      <c r="E6" s="86"/>
      <c r="F6" s="197">
        <f>B6</f>
        <v>4</v>
      </c>
      <c r="G6" s="85"/>
      <c r="H6" s="88" t="s">
        <v>270</v>
      </c>
      <c r="I6" s="88"/>
      <c r="J6" s="101" t="s">
        <v>66</v>
      </c>
      <c r="K6" s="136" t="s">
        <v>67</v>
      </c>
    </row>
    <row r="7" ht="15" spans="1:11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1">
      <c r="A8" s="92" t="s">
        <v>271</v>
      </c>
      <c r="B8" s="71" t="s">
        <v>272</v>
      </c>
      <c r="C8" s="71" t="s">
        <v>273</v>
      </c>
      <c r="D8" s="71" t="s">
        <v>274</v>
      </c>
      <c r="E8" s="71" t="s">
        <v>275</v>
      </c>
      <c r="F8" s="71" t="s">
        <v>276</v>
      </c>
      <c r="G8" s="93" t="s">
        <v>277</v>
      </c>
      <c r="H8" s="94"/>
      <c r="I8" s="94"/>
      <c r="J8" s="94"/>
      <c r="K8" s="137"/>
    </row>
    <row r="9" spans="1:11">
      <c r="A9" s="80" t="s">
        <v>278</v>
      </c>
      <c r="B9" s="82"/>
      <c r="C9" s="95" t="s">
        <v>66</v>
      </c>
      <c r="D9" s="95" t="s">
        <v>67</v>
      </c>
      <c r="E9" s="76" t="s">
        <v>279</v>
      </c>
      <c r="F9" s="96" t="s">
        <v>280</v>
      </c>
      <c r="G9" s="198" t="s">
        <v>281</v>
      </c>
      <c r="H9" s="119"/>
      <c r="I9" s="119"/>
      <c r="J9" s="119"/>
      <c r="K9" s="147"/>
    </row>
    <row r="10" spans="1:11">
      <c r="A10" s="80" t="s">
        <v>282</v>
      </c>
      <c r="B10" s="82"/>
      <c r="C10" s="95" t="s">
        <v>66</v>
      </c>
      <c r="D10" s="95" t="s">
        <v>67</v>
      </c>
      <c r="E10" s="76" t="s">
        <v>283</v>
      </c>
      <c r="F10" s="96" t="s">
        <v>281</v>
      </c>
      <c r="G10" s="198" t="s">
        <v>284</v>
      </c>
      <c r="H10" s="119"/>
      <c r="I10" s="119"/>
      <c r="J10" s="119"/>
      <c r="K10" s="147"/>
    </row>
    <row r="11" spans="1:11">
      <c r="A11" s="99" t="s">
        <v>210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39"/>
    </row>
    <row r="12" spans="1:11">
      <c r="A12" s="74" t="s">
        <v>90</v>
      </c>
      <c r="B12" s="95" t="s">
        <v>86</v>
      </c>
      <c r="C12" s="95" t="s">
        <v>87</v>
      </c>
      <c r="D12" s="96"/>
      <c r="E12" s="76" t="s">
        <v>88</v>
      </c>
      <c r="F12" s="95" t="s">
        <v>86</v>
      </c>
      <c r="G12" s="95" t="s">
        <v>87</v>
      </c>
      <c r="H12" s="95"/>
      <c r="I12" s="76" t="s">
        <v>285</v>
      </c>
      <c r="J12" s="95" t="s">
        <v>86</v>
      </c>
      <c r="K12" s="135" t="s">
        <v>87</v>
      </c>
    </row>
    <row r="13" spans="1:11">
      <c r="A13" s="74" t="s">
        <v>93</v>
      </c>
      <c r="B13" s="95" t="s">
        <v>86</v>
      </c>
      <c r="C13" s="95" t="s">
        <v>87</v>
      </c>
      <c r="D13" s="96"/>
      <c r="E13" s="76" t="s">
        <v>98</v>
      </c>
      <c r="F13" s="95" t="s">
        <v>86</v>
      </c>
      <c r="G13" s="95" t="s">
        <v>87</v>
      </c>
      <c r="H13" s="95"/>
      <c r="I13" s="76" t="s">
        <v>286</v>
      </c>
      <c r="J13" s="95" t="s">
        <v>86</v>
      </c>
      <c r="K13" s="135" t="s">
        <v>87</v>
      </c>
    </row>
    <row r="14" ht="15" spans="1:11">
      <c r="A14" s="83" t="s">
        <v>287</v>
      </c>
      <c r="B14" s="101" t="s">
        <v>86</v>
      </c>
      <c r="C14" s="101" t="s">
        <v>87</v>
      </c>
      <c r="D14" s="86"/>
      <c r="E14" s="85" t="s">
        <v>288</v>
      </c>
      <c r="F14" s="101" t="s">
        <v>86</v>
      </c>
      <c r="G14" s="101" t="s">
        <v>87</v>
      </c>
      <c r="H14" s="101"/>
      <c r="I14" s="85" t="s">
        <v>289</v>
      </c>
      <c r="J14" s="101" t="s">
        <v>86</v>
      </c>
      <c r="K14" s="136" t="s">
        <v>87</v>
      </c>
    </row>
    <row r="15" ht="15" spans="1:11">
      <c r="A15" s="89" t="s">
        <v>197</v>
      </c>
      <c r="B15" s="103" t="s">
        <v>281</v>
      </c>
      <c r="C15" s="103"/>
      <c r="D15" s="90"/>
      <c r="E15" s="89"/>
      <c r="F15" s="103"/>
      <c r="G15" s="103"/>
      <c r="H15" s="103"/>
      <c r="I15" s="89"/>
      <c r="J15" s="103"/>
      <c r="K15" s="103"/>
    </row>
    <row r="16" s="186" customFormat="1" spans="1:11">
      <c r="A16" s="67" t="s">
        <v>290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40"/>
    </row>
    <row r="17" spans="1:11">
      <c r="A17" s="80" t="s">
        <v>291</v>
      </c>
      <c r="B17" s="82"/>
      <c r="C17" s="82"/>
      <c r="D17" s="82"/>
      <c r="E17" s="82"/>
      <c r="F17" s="82"/>
      <c r="G17" s="82"/>
      <c r="H17" s="82"/>
      <c r="I17" s="82"/>
      <c r="J17" s="82"/>
      <c r="K17" s="141"/>
    </row>
    <row r="18" spans="1:11">
      <c r="A18" s="80" t="s">
        <v>292</v>
      </c>
      <c r="B18" s="82"/>
      <c r="C18" s="82"/>
      <c r="D18" s="82"/>
      <c r="E18" s="82"/>
      <c r="F18" s="82"/>
      <c r="G18" s="82"/>
      <c r="H18" s="82"/>
      <c r="I18" s="82"/>
      <c r="J18" s="82"/>
      <c r="K18" s="141"/>
    </row>
    <row r="19" spans="1:11">
      <c r="A19" s="199" t="s">
        <v>293</v>
      </c>
      <c r="B19" s="95"/>
      <c r="C19" s="95"/>
      <c r="D19" s="95"/>
      <c r="E19" s="95"/>
      <c r="F19" s="95"/>
      <c r="G19" s="95"/>
      <c r="H19" s="95"/>
      <c r="I19" s="95"/>
      <c r="J19" s="95"/>
      <c r="K19" s="135"/>
    </row>
    <row r="20" spans="1:11">
      <c r="A20" s="107"/>
      <c r="B20" s="98"/>
      <c r="C20" s="98"/>
      <c r="D20" s="98"/>
      <c r="E20" s="98"/>
      <c r="F20" s="98"/>
      <c r="G20" s="98"/>
      <c r="H20" s="98"/>
      <c r="I20" s="98"/>
      <c r="J20" s="98"/>
      <c r="K20" s="138"/>
    </row>
    <row r="21" spans="1:11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47"/>
    </row>
    <row r="22" spans="1:11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47"/>
    </row>
    <row r="23" spans="1:11">
      <c r="A23" s="108"/>
      <c r="B23" s="109"/>
      <c r="C23" s="109"/>
      <c r="D23" s="109"/>
      <c r="E23" s="109"/>
      <c r="F23" s="109"/>
      <c r="G23" s="109"/>
      <c r="H23" s="109"/>
      <c r="I23" s="109"/>
      <c r="J23" s="109"/>
      <c r="K23" s="143"/>
    </row>
    <row r="24" spans="1:11">
      <c r="A24" s="80" t="s">
        <v>124</v>
      </c>
      <c r="B24" s="82"/>
      <c r="C24" s="95" t="s">
        <v>66</v>
      </c>
      <c r="D24" s="95" t="s">
        <v>67</v>
      </c>
      <c r="E24" s="79"/>
      <c r="F24" s="79"/>
      <c r="G24" s="79"/>
      <c r="H24" s="79"/>
      <c r="I24" s="79"/>
      <c r="J24" s="79"/>
      <c r="K24" s="134"/>
    </row>
    <row r="25" ht="15" spans="1:11">
      <c r="A25" s="110" t="s">
        <v>294</v>
      </c>
      <c r="B25" s="200" t="s">
        <v>281</v>
      </c>
      <c r="C25" s="200"/>
      <c r="D25" s="200"/>
      <c r="E25" s="200"/>
      <c r="F25" s="200"/>
      <c r="G25" s="200"/>
      <c r="H25" s="200"/>
      <c r="I25" s="200"/>
      <c r="J25" s="200"/>
      <c r="K25" s="203"/>
    </row>
    <row r="26" ht="15" spans="1:11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</row>
    <row r="27" spans="1:11">
      <c r="A27" s="113" t="s">
        <v>295</v>
      </c>
      <c r="B27" s="94"/>
      <c r="C27" s="94"/>
      <c r="D27" s="94"/>
      <c r="E27" s="94"/>
      <c r="F27" s="94"/>
      <c r="G27" s="94"/>
      <c r="H27" s="94"/>
      <c r="I27" s="94"/>
      <c r="J27" s="94"/>
      <c r="K27" s="137"/>
    </row>
    <row r="28" spans="1:11">
      <c r="A28" s="116" t="s">
        <v>281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46"/>
    </row>
    <row r="29" spans="1:11">
      <c r="A29" s="116"/>
      <c r="B29" s="117"/>
      <c r="C29" s="117"/>
      <c r="D29" s="117"/>
      <c r="E29" s="117"/>
      <c r="F29" s="117"/>
      <c r="G29" s="117"/>
      <c r="H29" s="117"/>
      <c r="I29" s="117"/>
      <c r="J29" s="117"/>
      <c r="K29" s="146"/>
    </row>
    <row r="30" spans="1:11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46"/>
    </row>
    <row r="31" spans="1:11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46"/>
    </row>
    <row r="32" spans="1:11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46"/>
    </row>
    <row r="33" ht="23" customHeight="1" spans="1:11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46"/>
    </row>
    <row r="34" ht="23" customHeight="1" spans="1:11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47"/>
    </row>
    <row r="35" ht="23" customHeight="1" spans="1:11">
      <c r="A35" s="120"/>
      <c r="B35" s="119"/>
      <c r="C35" s="119"/>
      <c r="D35" s="119"/>
      <c r="E35" s="119"/>
      <c r="F35" s="119"/>
      <c r="G35" s="119"/>
      <c r="H35" s="119"/>
      <c r="I35" s="119"/>
      <c r="J35" s="119"/>
      <c r="K35" s="147"/>
    </row>
    <row r="36" ht="23" customHeight="1" spans="1:11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48"/>
    </row>
    <row r="37" ht="18.75" customHeight="1" spans="1:11">
      <c r="A37" s="123" t="s">
        <v>296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49"/>
    </row>
    <row r="38" s="187" customFormat="1" ht="18.75" customHeight="1" spans="1:11">
      <c r="A38" s="80" t="s">
        <v>297</v>
      </c>
      <c r="B38" s="82"/>
      <c r="C38" s="82"/>
      <c r="D38" s="79" t="s">
        <v>298</v>
      </c>
      <c r="E38" s="79"/>
      <c r="F38" s="125" t="s">
        <v>299</v>
      </c>
      <c r="G38" s="126"/>
      <c r="H38" s="82" t="s">
        <v>300</v>
      </c>
      <c r="I38" s="82"/>
      <c r="J38" s="82" t="s">
        <v>301</v>
      </c>
      <c r="K38" s="141"/>
    </row>
    <row r="39" ht="18.75" customHeight="1" spans="1:13">
      <c r="A39" s="80" t="s">
        <v>197</v>
      </c>
      <c r="B39" s="82" t="s">
        <v>302</v>
      </c>
      <c r="C39" s="82"/>
      <c r="D39" s="82"/>
      <c r="E39" s="82"/>
      <c r="F39" s="82"/>
      <c r="G39" s="82"/>
      <c r="H39" s="82"/>
      <c r="I39" s="82"/>
      <c r="J39" s="82"/>
      <c r="K39" s="141"/>
      <c r="M39" s="187"/>
    </row>
    <row r="40" ht="31" customHeight="1" spans="1:11">
      <c r="A40" s="80"/>
      <c r="B40" s="82"/>
      <c r="C40" s="82"/>
      <c r="D40" s="82"/>
      <c r="E40" s="82"/>
      <c r="F40" s="82"/>
      <c r="G40" s="82"/>
      <c r="H40" s="82"/>
      <c r="I40" s="82"/>
      <c r="J40" s="82"/>
      <c r="K40" s="141"/>
    </row>
    <row r="41" ht="18.75" customHeight="1" spans="1:11">
      <c r="A41" s="80"/>
      <c r="B41" s="82"/>
      <c r="C41" s="82"/>
      <c r="D41" s="82"/>
      <c r="E41" s="82"/>
      <c r="F41" s="82"/>
      <c r="G41" s="82"/>
      <c r="H41" s="82"/>
      <c r="I41" s="82"/>
      <c r="J41" s="82"/>
      <c r="K41" s="141"/>
    </row>
    <row r="42" ht="32" customHeight="1" spans="1:11">
      <c r="A42" s="83" t="s">
        <v>146</v>
      </c>
      <c r="B42" s="197" t="s">
        <v>147</v>
      </c>
      <c r="C42" s="197"/>
      <c r="D42" s="85" t="s">
        <v>303</v>
      </c>
      <c r="E42" s="86" t="s">
        <v>149</v>
      </c>
      <c r="F42" s="85" t="s">
        <v>150</v>
      </c>
      <c r="G42" s="201">
        <v>45871</v>
      </c>
      <c r="H42" s="131" t="s">
        <v>151</v>
      </c>
      <c r="I42" s="131"/>
      <c r="J42" s="128"/>
      <c r="K42" s="15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207010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207010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207010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193040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9"/>
  <sheetViews>
    <sheetView zoomScale="80" zoomScaleNormal="80" workbookViewId="0">
      <selection activeCell="L16" sqref="L16"/>
    </sheetView>
  </sheetViews>
  <sheetFormatPr defaultColWidth="9" defaultRowHeight="26" customHeight="1"/>
  <cols>
    <col min="1" max="1" width="17.1666666666667" style="152" customWidth="1"/>
    <col min="2" max="7" width="11.0916666666667" style="152" customWidth="1"/>
    <col min="8" max="8" width="1.33333333333333" style="152" customWidth="1"/>
    <col min="9" max="14" width="19.8333333333333" style="152" customWidth="1"/>
    <col min="15" max="16384" width="9" style="152"/>
  </cols>
  <sheetData>
    <row r="1" s="152" customFormat="1" ht="22.5" customHeight="1" spans="1:14">
      <c r="A1" s="153" t="s">
        <v>154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="152" customFormat="1" ht="22.5" customHeight="1" spans="1:14">
      <c r="A2" s="155" t="s">
        <v>61</v>
      </c>
      <c r="B2" s="156" t="str">
        <f>首期!B4</f>
        <v>TADDAN91037</v>
      </c>
      <c r="C2" s="156"/>
      <c r="D2" s="157" t="s">
        <v>68</v>
      </c>
      <c r="E2" s="156" t="str">
        <f>首期!B5</f>
        <v>男式羽绒服</v>
      </c>
      <c r="F2" s="156"/>
      <c r="G2" s="156"/>
      <c r="H2" s="158"/>
      <c r="I2" s="176" t="s">
        <v>57</v>
      </c>
      <c r="J2" s="177" t="str">
        <f>首期!I2</f>
        <v>青岛锦瑞麟服装有限公司</v>
      </c>
      <c r="K2" s="177"/>
      <c r="L2" s="177"/>
      <c r="M2" s="177"/>
      <c r="N2" s="178"/>
    </row>
    <row r="3" s="152" customFormat="1" ht="22.5" customHeight="1" spans="1:14">
      <c r="A3" s="159" t="s">
        <v>155</v>
      </c>
      <c r="B3" s="160" t="s">
        <v>156</v>
      </c>
      <c r="C3" s="160"/>
      <c r="D3" s="160"/>
      <c r="E3" s="160"/>
      <c r="F3" s="160"/>
      <c r="G3" s="160"/>
      <c r="H3" s="161"/>
      <c r="I3" s="179" t="s">
        <v>157</v>
      </c>
      <c r="J3" s="179"/>
      <c r="K3" s="179"/>
      <c r="L3" s="179"/>
      <c r="M3" s="179"/>
      <c r="N3" s="180"/>
    </row>
    <row r="4" s="152" customFormat="1" ht="22.5" customHeight="1" spans="1:14">
      <c r="A4" s="159"/>
      <c r="B4" s="162" t="s">
        <v>158</v>
      </c>
      <c r="C4" s="162" t="s">
        <v>159</v>
      </c>
      <c r="D4" s="163" t="s">
        <v>160</v>
      </c>
      <c r="E4" s="162" t="s">
        <v>161</v>
      </c>
      <c r="F4" s="162" t="s">
        <v>162</v>
      </c>
      <c r="G4" s="162" t="s">
        <v>163</v>
      </c>
      <c r="H4" s="161"/>
      <c r="I4" s="162" t="s">
        <v>160</v>
      </c>
      <c r="J4" s="162" t="s">
        <v>161</v>
      </c>
      <c r="K4" s="162" t="s">
        <v>162</v>
      </c>
      <c r="L4" s="162" t="s">
        <v>163</v>
      </c>
      <c r="M4" s="162"/>
      <c r="N4" s="162"/>
    </row>
    <row r="5" s="152" customFormat="1" ht="22.5" customHeight="1" spans="1:14">
      <c r="A5" s="159"/>
      <c r="B5" s="162" t="s">
        <v>166</v>
      </c>
      <c r="C5" s="162" t="s">
        <v>167</v>
      </c>
      <c r="D5" s="163" t="s">
        <v>168</v>
      </c>
      <c r="E5" s="162" t="s">
        <v>169</v>
      </c>
      <c r="F5" s="162" t="s">
        <v>170</v>
      </c>
      <c r="G5" s="162" t="s">
        <v>171</v>
      </c>
      <c r="H5" s="161"/>
      <c r="I5" s="181" t="s">
        <v>230</v>
      </c>
      <c r="J5" s="181" t="s">
        <v>230</v>
      </c>
      <c r="K5" s="181" t="s">
        <v>230</v>
      </c>
      <c r="L5" s="181" t="s">
        <v>230</v>
      </c>
      <c r="M5" s="181"/>
      <c r="N5" s="181"/>
    </row>
    <row r="6" s="152" customFormat="1" ht="22.5" customHeight="1" spans="1:14">
      <c r="A6" s="164" t="s">
        <v>173</v>
      </c>
      <c r="B6" s="165">
        <f>C6-1</f>
        <v>75</v>
      </c>
      <c r="C6" s="165">
        <f>D6-2</f>
        <v>76</v>
      </c>
      <c r="D6" s="163">
        <v>78</v>
      </c>
      <c r="E6" s="165">
        <f>D6+2</f>
        <v>80</v>
      </c>
      <c r="F6" s="165">
        <f>E6+2</f>
        <v>82</v>
      </c>
      <c r="G6" s="165">
        <f>F6+1</f>
        <v>83</v>
      </c>
      <c r="H6" s="161"/>
      <c r="I6" s="182" t="s">
        <v>181</v>
      </c>
      <c r="J6" s="182" t="s">
        <v>304</v>
      </c>
      <c r="K6" s="182" t="s">
        <v>174</v>
      </c>
      <c r="L6" s="182" t="s">
        <v>181</v>
      </c>
      <c r="M6" s="182"/>
      <c r="N6" s="182"/>
    </row>
    <row r="7" s="152" customFormat="1" ht="22.5" customHeight="1" spans="1:14">
      <c r="A7" s="164" t="s">
        <v>175</v>
      </c>
      <c r="B7" s="165">
        <f>C7-1</f>
        <v>74</v>
      </c>
      <c r="C7" s="165">
        <f>D7-2</f>
        <v>75</v>
      </c>
      <c r="D7" s="163">
        <v>77</v>
      </c>
      <c r="E7" s="165">
        <f>D7+2</f>
        <v>79</v>
      </c>
      <c r="F7" s="165">
        <f>E7+2</f>
        <v>81</v>
      </c>
      <c r="G7" s="165">
        <f>F7+1</f>
        <v>82</v>
      </c>
      <c r="H7" s="161"/>
      <c r="I7" s="182" t="s">
        <v>176</v>
      </c>
      <c r="J7" s="182" t="s">
        <v>176</v>
      </c>
      <c r="K7" s="182" t="s">
        <v>181</v>
      </c>
      <c r="L7" s="182" t="s">
        <v>176</v>
      </c>
      <c r="M7" s="182"/>
      <c r="N7" s="182"/>
    </row>
    <row r="8" s="152" customFormat="1" ht="22.5" customHeight="1" spans="1:14">
      <c r="A8" s="164" t="s">
        <v>177</v>
      </c>
      <c r="B8" s="165">
        <f t="shared" ref="B8:B10" si="0">C8-4</f>
        <v>120</v>
      </c>
      <c r="C8" s="165">
        <f t="shared" ref="C8:C10" si="1">D8-4</f>
        <v>124</v>
      </c>
      <c r="D8" s="163">
        <v>128</v>
      </c>
      <c r="E8" s="165">
        <f t="shared" ref="E8:E10" si="2">D8+4</f>
        <v>132</v>
      </c>
      <c r="F8" s="165">
        <f>E8+4</f>
        <v>136</v>
      </c>
      <c r="G8" s="165">
        <f t="shared" ref="G8:G10" si="3">F8+6</f>
        <v>142</v>
      </c>
      <c r="H8" s="161"/>
      <c r="I8" s="182" t="s">
        <v>176</v>
      </c>
      <c r="J8" s="182" t="s">
        <v>176</v>
      </c>
      <c r="K8" s="182" t="s">
        <v>176</v>
      </c>
      <c r="L8" s="182" t="s">
        <v>181</v>
      </c>
      <c r="M8" s="182"/>
      <c r="N8" s="182"/>
    </row>
    <row r="9" s="152" customFormat="1" ht="22.5" customHeight="1" spans="1:14">
      <c r="A9" s="164" t="s">
        <v>178</v>
      </c>
      <c r="B9" s="165">
        <f t="shared" si="0"/>
        <v>118</v>
      </c>
      <c r="C9" s="165">
        <f t="shared" si="1"/>
        <v>122</v>
      </c>
      <c r="D9" s="163">
        <v>126</v>
      </c>
      <c r="E9" s="165">
        <f t="shared" si="2"/>
        <v>130</v>
      </c>
      <c r="F9" s="165">
        <f>E9+5</f>
        <v>135</v>
      </c>
      <c r="G9" s="165">
        <f t="shared" si="3"/>
        <v>141</v>
      </c>
      <c r="H9" s="161"/>
      <c r="I9" s="182" t="s">
        <v>181</v>
      </c>
      <c r="J9" s="182" t="s">
        <v>176</v>
      </c>
      <c r="K9" s="182" t="s">
        <v>174</v>
      </c>
      <c r="L9" s="182" t="s">
        <v>181</v>
      </c>
      <c r="M9" s="182"/>
      <c r="N9" s="182"/>
    </row>
    <row r="10" s="152" customFormat="1" ht="22.5" customHeight="1" spans="1:14">
      <c r="A10" s="164" t="s">
        <v>179</v>
      </c>
      <c r="B10" s="165">
        <f t="shared" si="0"/>
        <v>118</v>
      </c>
      <c r="C10" s="165">
        <f t="shared" si="1"/>
        <v>122</v>
      </c>
      <c r="D10" s="163">
        <v>126</v>
      </c>
      <c r="E10" s="165">
        <f t="shared" si="2"/>
        <v>130</v>
      </c>
      <c r="F10" s="165">
        <f>E10+5</f>
        <v>135</v>
      </c>
      <c r="G10" s="165">
        <f t="shared" si="3"/>
        <v>141</v>
      </c>
      <c r="H10" s="161"/>
      <c r="I10" s="182" t="s">
        <v>176</v>
      </c>
      <c r="J10" s="182" t="s">
        <v>181</v>
      </c>
      <c r="K10" s="182" t="s">
        <v>176</v>
      </c>
      <c r="L10" s="182" t="s">
        <v>176</v>
      </c>
      <c r="M10" s="182"/>
      <c r="N10" s="182"/>
    </row>
    <row r="11" s="152" customFormat="1" ht="22.5" customHeight="1" spans="1:14">
      <c r="A11" s="166" t="s">
        <v>180</v>
      </c>
      <c r="B11" s="165">
        <f>C11-1.2</f>
        <v>48.6</v>
      </c>
      <c r="C11" s="165">
        <f>D11-1.2</f>
        <v>49.8</v>
      </c>
      <c r="D11" s="163">
        <v>51</v>
      </c>
      <c r="E11" s="165">
        <f>D11+1.2</f>
        <v>52.2</v>
      </c>
      <c r="F11" s="165">
        <f>E11+1.2</f>
        <v>53.4</v>
      </c>
      <c r="G11" s="165">
        <f>F11+1.4</f>
        <v>54.8</v>
      </c>
      <c r="H11" s="161"/>
      <c r="I11" s="182" t="s">
        <v>181</v>
      </c>
      <c r="J11" s="182" t="s">
        <v>305</v>
      </c>
      <c r="K11" s="182" t="s">
        <v>174</v>
      </c>
      <c r="L11" s="182" t="s">
        <v>306</v>
      </c>
      <c r="M11" s="182"/>
      <c r="N11" s="182"/>
    </row>
    <row r="12" s="152" customFormat="1" ht="22.5" customHeight="1" spans="1:14">
      <c r="A12" s="166" t="s">
        <v>182</v>
      </c>
      <c r="B12" s="165">
        <f>C12-0.6</f>
        <v>65.2</v>
      </c>
      <c r="C12" s="165">
        <f>D12-1.2</f>
        <v>65.8</v>
      </c>
      <c r="D12" s="163">
        <v>67</v>
      </c>
      <c r="E12" s="165">
        <f>D12+1.2</f>
        <v>68.2</v>
      </c>
      <c r="F12" s="165">
        <f>E12+1.2</f>
        <v>69.4</v>
      </c>
      <c r="G12" s="165">
        <f>F12+0.6</f>
        <v>70</v>
      </c>
      <c r="H12" s="161"/>
      <c r="I12" s="182" t="s">
        <v>176</v>
      </c>
      <c r="J12" s="182" t="s">
        <v>181</v>
      </c>
      <c r="K12" s="182" t="s">
        <v>174</v>
      </c>
      <c r="L12" s="182" t="s">
        <v>181</v>
      </c>
      <c r="M12" s="182"/>
      <c r="N12" s="182"/>
    </row>
    <row r="13" s="152" customFormat="1" ht="22.5" customHeight="1" spans="1:14">
      <c r="A13" s="164" t="s">
        <v>183</v>
      </c>
      <c r="B13" s="165">
        <f>C13-0.8</f>
        <v>22.9</v>
      </c>
      <c r="C13" s="165">
        <f>D13-0.8</f>
        <v>23.7</v>
      </c>
      <c r="D13" s="163">
        <v>24.5</v>
      </c>
      <c r="E13" s="165">
        <f>D13+0.8</f>
        <v>25.3</v>
      </c>
      <c r="F13" s="165">
        <f>E13+0.8</f>
        <v>26.1</v>
      </c>
      <c r="G13" s="165">
        <f>F13+1.3</f>
        <v>27.4</v>
      </c>
      <c r="H13" s="161"/>
      <c r="I13" s="182" t="s">
        <v>174</v>
      </c>
      <c r="J13" s="182" t="s">
        <v>181</v>
      </c>
      <c r="K13" s="182" t="s">
        <v>181</v>
      </c>
      <c r="L13" s="182" t="s">
        <v>174</v>
      </c>
      <c r="M13" s="182"/>
      <c r="N13" s="182"/>
    </row>
    <row r="14" s="152" customFormat="1" ht="22.5" customHeight="1" spans="1:14">
      <c r="A14" s="164" t="s">
        <v>184</v>
      </c>
      <c r="B14" s="165">
        <f>C14-0.7</f>
        <v>19.6</v>
      </c>
      <c r="C14" s="165">
        <f>D14-0.7</f>
        <v>20.3</v>
      </c>
      <c r="D14" s="163">
        <v>21</v>
      </c>
      <c r="E14" s="165">
        <f>D14+0.7</f>
        <v>21.7</v>
      </c>
      <c r="F14" s="165">
        <f>E14+0.7</f>
        <v>22.4</v>
      </c>
      <c r="G14" s="165">
        <f>F14+1</f>
        <v>23.4</v>
      </c>
      <c r="H14" s="161"/>
      <c r="I14" s="182" t="s">
        <v>174</v>
      </c>
      <c r="J14" s="182" t="s">
        <v>174</v>
      </c>
      <c r="K14" s="182" t="s">
        <v>174</v>
      </c>
      <c r="L14" s="182" t="s">
        <v>174</v>
      </c>
      <c r="M14" s="182"/>
      <c r="N14" s="182"/>
    </row>
    <row r="15" s="152" customFormat="1" ht="22.5" customHeight="1" spans="1:14">
      <c r="A15" s="167" t="s">
        <v>185</v>
      </c>
      <c r="B15" s="168">
        <f t="shared" ref="B15:B21" si="4">C15-0.5</f>
        <v>14.5</v>
      </c>
      <c r="C15" s="168">
        <f t="shared" ref="C15:C21" si="5">D15-0.5</f>
        <v>15</v>
      </c>
      <c r="D15" s="169">
        <v>15.5</v>
      </c>
      <c r="E15" s="168">
        <f t="shared" ref="E15:E21" si="6">D15+0.5</f>
        <v>16</v>
      </c>
      <c r="F15" s="168">
        <f t="shared" ref="F15:F21" si="7">E15+0.5</f>
        <v>16.5</v>
      </c>
      <c r="G15" s="168">
        <f>F15+0.7</f>
        <v>17.2</v>
      </c>
      <c r="H15" s="161"/>
      <c r="I15" s="182" t="s">
        <v>181</v>
      </c>
      <c r="J15" s="182" t="s">
        <v>181</v>
      </c>
      <c r="K15" s="182" t="s">
        <v>174</v>
      </c>
      <c r="L15" s="182" t="s">
        <v>174</v>
      </c>
      <c r="M15" s="182"/>
      <c r="N15" s="182"/>
    </row>
    <row r="16" s="152" customFormat="1" ht="22.5" customHeight="1" spans="1:14">
      <c r="A16" s="167" t="s">
        <v>186</v>
      </c>
      <c r="B16" s="168">
        <f t="shared" si="4"/>
        <v>9</v>
      </c>
      <c r="C16" s="168">
        <f t="shared" si="5"/>
        <v>9.5</v>
      </c>
      <c r="D16" s="169">
        <v>10</v>
      </c>
      <c r="E16" s="168">
        <f t="shared" si="6"/>
        <v>10.5</v>
      </c>
      <c r="F16" s="168">
        <f t="shared" si="7"/>
        <v>11</v>
      </c>
      <c r="G16" s="168">
        <f>F16+0.7</f>
        <v>11.7</v>
      </c>
      <c r="H16" s="161"/>
      <c r="I16" s="182" t="s">
        <v>174</v>
      </c>
      <c r="J16" s="182" t="s">
        <v>174</v>
      </c>
      <c r="K16" s="182" t="s">
        <v>174</v>
      </c>
      <c r="L16" s="182" t="s">
        <v>174</v>
      </c>
      <c r="M16" s="182"/>
      <c r="N16" s="182"/>
    </row>
    <row r="17" s="152" customFormat="1" ht="22.5" customHeight="1" spans="1:14">
      <c r="A17" s="164" t="s">
        <v>187</v>
      </c>
      <c r="B17" s="165">
        <f>C17</f>
        <v>2</v>
      </c>
      <c r="C17" s="165">
        <f>D17</f>
        <v>2</v>
      </c>
      <c r="D17" s="163">
        <v>2</v>
      </c>
      <c r="E17" s="165">
        <f t="shared" ref="E17:G17" si="8">D17</f>
        <v>2</v>
      </c>
      <c r="F17" s="165">
        <f t="shared" si="8"/>
        <v>2</v>
      </c>
      <c r="G17" s="165">
        <f t="shared" si="8"/>
        <v>2</v>
      </c>
      <c r="H17" s="161"/>
      <c r="I17" s="182" t="s">
        <v>174</v>
      </c>
      <c r="J17" s="182" t="s">
        <v>174</v>
      </c>
      <c r="K17" s="182" t="s">
        <v>174</v>
      </c>
      <c r="L17" s="182" t="s">
        <v>174</v>
      </c>
      <c r="M17" s="182"/>
      <c r="N17" s="182"/>
    </row>
    <row r="18" s="152" customFormat="1" ht="22.5" customHeight="1" spans="1:14">
      <c r="A18" s="164" t="s">
        <v>188</v>
      </c>
      <c r="B18" s="165">
        <f>C18-1</f>
        <v>61</v>
      </c>
      <c r="C18" s="165">
        <f>D18-1</f>
        <v>62</v>
      </c>
      <c r="D18" s="163">
        <v>63</v>
      </c>
      <c r="E18" s="165">
        <f>D18+1</f>
        <v>64</v>
      </c>
      <c r="F18" s="165">
        <f>E18+1</f>
        <v>65</v>
      </c>
      <c r="G18" s="165">
        <f>F18+1.5</f>
        <v>66.5</v>
      </c>
      <c r="H18" s="161"/>
      <c r="I18" s="182" t="s">
        <v>176</v>
      </c>
      <c r="J18" s="182" t="s">
        <v>176</v>
      </c>
      <c r="K18" s="182" t="s">
        <v>176</v>
      </c>
      <c r="L18" s="182" t="s">
        <v>176</v>
      </c>
      <c r="M18" s="182"/>
      <c r="N18" s="182"/>
    </row>
    <row r="19" s="152" customFormat="1" ht="22.5" customHeight="1" spans="1:14">
      <c r="A19" s="164" t="s">
        <v>189</v>
      </c>
      <c r="B19" s="165">
        <f>D19</f>
        <v>13</v>
      </c>
      <c r="C19" s="165">
        <f>D19</f>
        <v>13</v>
      </c>
      <c r="D19" s="163">
        <v>13</v>
      </c>
      <c r="E19" s="165">
        <f>D19</f>
        <v>13</v>
      </c>
      <c r="F19" s="165">
        <f>D19</f>
        <v>13</v>
      </c>
      <c r="G19" s="165">
        <f>D19</f>
        <v>13</v>
      </c>
      <c r="H19" s="161"/>
      <c r="I19" s="182" t="s">
        <v>174</v>
      </c>
      <c r="J19" s="182" t="s">
        <v>174</v>
      </c>
      <c r="K19" s="182" t="s">
        <v>174</v>
      </c>
      <c r="L19" s="182" t="s">
        <v>174</v>
      </c>
      <c r="M19" s="182"/>
      <c r="N19" s="182"/>
    </row>
    <row r="20" s="152" customFormat="1" ht="22.5" customHeight="1" spans="1:14">
      <c r="A20" s="164" t="s">
        <v>190</v>
      </c>
      <c r="B20" s="165">
        <f t="shared" si="4"/>
        <v>41</v>
      </c>
      <c r="C20" s="165">
        <f t="shared" si="5"/>
        <v>41.5</v>
      </c>
      <c r="D20" s="163">
        <v>42</v>
      </c>
      <c r="E20" s="165">
        <f t="shared" si="6"/>
        <v>42.5</v>
      </c>
      <c r="F20" s="165">
        <f t="shared" si="7"/>
        <v>43</v>
      </c>
      <c r="G20" s="165">
        <f>F20+0.5</f>
        <v>43.5</v>
      </c>
      <c r="H20" s="161"/>
      <c r="I20" s="182" t="s">
        <v>176</v>
      </c>
      <c r="J20" s="182" t="s">
        <v>176</v>
      </c>
      <c r="K20" s="182" t="s">
        <v>181</v>
      </c>
      <c r="L20" s="182" t="s">
        <v>174</v>
      </c>
      <c r="M20" s="182"/>
      <c r="N20" s="182"/>
    </row>
    <row r="21" s="152" customFormat="1" ht="22.5" customHeight="1" spans="1:14">
      <c r="A21" s="164" t="s">
        <v>191</v>
      </c>
      <c r="B21" s="165">
        <f t="shared" si="4"/>
        <v>31.5</v>
      </c>
      <c r="C21" s="165">
        <f t="shared" si="5"/>
        <v>32</v>
      </c>
      <c r="D21" s="163">
        <v>32.5</v>
      </c>
      <c r="E21" s="165">
        <f t="shared" si="6"/>
        <v>33</v>
      </c>
      <c r="F21" s="165">
        <f t="shared" si="7"/>
        <v>33.5</v>
      </c>
      <c r="G21" s="170">
        <f>F21+0.75</f>
        <v>34.25</v>
      </c>
      <c r="H21" s="161"/>
      <c r="I21" s="182" t="s">
        <v>176</v>
      </c>
      <c r="J21" s="182" t="s">
        <v>176</v>
      </c>
      <c r="K21" s="182" t="s">
        <v>174</v>
      </c>
      <c r="L21" s="182" t="s">
        <v>174</v>
      </c>
      <c r="M21" s="182"/>
      <c r="N21" s="182"/>
    </row>
    <row r="22" s="152" customFormat="1" ht="22.5" customHeight="1" spans="1:14">
      <c r="A22" s="164" t="s">
        <v>192</v>
      </c>
      <c r="B22" s="165">
        <f>D22-0.5</f>
        <v>19.5</v>
      </c>
      <c r="C22" s="165">
        <f t="shared" ref="C22:G22" si="9">B22</f>
        <v>19.5</v>
      </c>
      <c r="D22" s="163">
        <v>20</v>
      </c>
      <c r="E22" s="165">
        <f t="shared" si="9"/>
        <v>20</v>
      </c>
      <c r="F22" s="165">
        <f>D22+1</f>
        <v>21</v>
      </c>
      <c r="G22" s="165">
        <f t="shared" si="9"/>
        <v>21</v>
      </c>
      <c r="H22" s="161"/>
      <c r="I22" s="182" t="s">
        <v>174</v>
      </c>
      <c r="J22" s="182" t="s">
        <v>174</v>
      </c>
      <c r="K22" s="182" t="s">
        <v>174</v>
      </c>
      <c r="L22" s="182" t="s">
        <v>174</v>
      </c>
      <c r="M22" s="182"/>
      <c r="N22" s="182"/>
    </row>
    <row r="23" s="152" customFormat="1" ht="22.5" customHeight="1" spans="1:14">
      <c r="A23" s="164" t="s">
        <v>193</v>
      </c>
      <c r="B23" s="165">
        <f>D23-1</f>
        <v>19</v>
      </c>
      <c r="C23" s="165">
        <f t="shared" ref="C23:G23" si="10">B23</f>
        <v>19</v>
      </c>
      <c r="D23" s="163">
        <v>20</v>
      </c>
      <c r="E23" s="165">
        <f t="shared" si="10"/>
        <v>20</v>
      </c>
      <c r="F23" s="165">
        <f>D23+1.5</f>
        <v>21.5</v>
      </c>
      <c r="G23" s="165">
        <f t="shared" si="10"/>
        <v>21.5</v>
      </c>
      <c r="H23" s="161"/>
      <c r="I23" s="182" t="s">
        <v>174</v>
      </c>
      <c r="J23" s="182" t="s">
        <v>174</v>
      </c>
      <c r="K23" s="182" t="s">
        <v>174</v>
      </c>
      <c r="L23" s="182" t="s">
        <v>174</v>
      </c>
      <c r="M23" s="182"/>
      <c r="N23" s="182"/>
    </row>
    <row r="24" s="152" customFormat="1" ht="22.5" customHeight="1" spans="1:14">
      <c r="A24" s="164" t="s">
        <v>194</v>
      </c>
      <c r="B24" s="165">
        <f>D24-0.5</f>
        <v>16.5</v>
      </c>
      <c r="C24" s="165">
        <f t="shared" ref="C24:G24" si="11">B24</f>
        <v>16.5</v>
      </c>
      <c r="D24" s="163">
        <v>17</v>
      </c>
      <c r="E24" s="165">
        <f t="shared" si="11"/>
        <v>17</v>
      </c>
      <c r="F24" s="165">
        <f>D24+1</f>
        <v>18</v>
      </c>
      <c r="G24" s="165">
        <f t="shared" si="11"/>
        <v>18</v>
      </c>
      <c r="H24" s="161"/>
      <c r="I24" s="182" t="s">
        <v>174</v>
      </c>
      <c r="J24" s="182" t="s">
        <v>174</v>
      </c>
      <c r="K24" s="182" t="s">
        <v>174</v>
      </c>
      <c r="L24" s="182" t="s">
        <v>174</v>
      </c>
      <c r="M24" s="182"/>
      <c r="N24" s="182"/>
    </row>
    <row r="25" s="152" customFormat="1" ht="22.5" customHeight="1" spans="1:14">
      <c r="A25" s="171" t="s">
        <v>195</v>
      </c>
      <c r="B25" s="172">
        <f>C25-9</f>
        <v>233</v>
      </c>
      <c r="C25" s="172">
        <f>D25-13</f>
        <v>242</v>
      </c>
      <c r="D25" s="163">
        <v>255</v>
      </c>
      <c r="E25" s="172">
        <f>D25+13</f>
        <v>268</v>
      </c>
      <c r="F25" s="172">
        <f>E25+14</f>
        <v>282</v>
      </c>
      <c r="G25" s="172">
        <f>F25+14</f>
        <v>296</v>
      </c>
      <c r="H25" s="161"/>
      <c r="I25" s="183"/>
      <c r="J25" s="183"/>
      <c r="K25" s="183"/>
      <c r="L25" s="183"/>
      <c r="M25" s="183"/>
      <c r="N25" s="183"/>
    </row>
    <row r="26" s="152" customFormat="1" ht="22.5" customHeight="1" spans="1:14">
      <c r="A26" s="171" t="s">
        <v>196</v>
      </c>
      <c r="B26" s="173">
        <f t="shared" ref="B26:G26" si="12">B25-5</f>
        <v>228</v>
      </c>
      <c r="C26" s="173">
        <f t="shared" si="12"/>
        <v>237</v>
      </c>
      <c r="D26" s="163">
        <f t="shared" si="12"/>
        <v>250</v>
      </c>
      <c r="E26" s="173">
        <f t="shared" si="12"/>
        <v>263</v>
      </c>
      <c r="F26" s="173">
        <f t="shared" si="12"/>
        <v>277</v>
      </c>
      <c r="G26" s="173">
        <f t="shared" si="12"/>
        <v>291</v>
      </c>
      <c r="H26" s="161"/>
      <c r="I26" s="184"/>
      <c r="J26" s="184"/>
      <c r="K26" s="184"/>
      <c r="L26" s="183"/>
      <c r="M26" s="184"/>
      <c r="N26" s="183"/>
    </row>
    <row r="27" s="152" customFormat="1" ht="14.25" spans="1:14">
      <c r="A27" s="174" t="s">
        <v>197</v>
      </c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</row>
    <row r="28" s="152" customFormat="1" ht="14.25" spans="1:14">
      <c r="A28" s="152" t="s">
        <v>253</v>
      </c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</row>
    <row r="29" s="152" customFormat="1" ht="14.25" spans="1:13">
      <c r="A29" s="175"/>
      <c r="B29" s="175"/>
      <c r="C29" s="175"/>
      <c r="D29" s="175"/>
      <c r="E29" s="175"/>
      <c r="F29" s="175"/>
      <c r="G29" s="175"/>
      <c r="H29" s="175"/>
      <c r="I29" s="174" t="s">
        <v>307</v>
      </c>
      <c r="J29" s="185"/>
      <c r="K29" s="174" t="s">
        <v>200</v>
      </c>
      <c r="L29" s="174"/>
      <c r="M29" s="174" t="s">
        <v>201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6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G8" sqref="G8:K8"/>
    </sheetView>
  </sheetViews>
  <sheetFormatPr defaultColWidth="9" defaultRowHeight="14.25"/>
  <cols>
    <col min="1" max="1" width="9.66666666666667" style="65" customWidth="1"/>
    <col min="2" max="2" width="11.1666666666667" style="65" customWidth="1"/>
    <col min="3" max="3" width="9.16666666666667" style="65" customWidth="1"/>
    <col min="4" max="4" width="9.5" style="65" customWidth="1"/>
    <col min="5" max="5" width="10.1666666666667" style="65" customWidth="1"/>
    <col min="6" max="6" width="10.3333333333333" style="65" customWidth="1"/>
    <col min="7" max="7" width="9.5" style="65" customWidth="1"/>
    <col min="8" max="8" width="9.16666666666667" style="65" customWidth="1"/>
    <col min="9" max="9" width="8.16666666666667" style="65" customWidth="1"/>
    <col min="10" max="10" width="10.5" style="65" customWidth="1"/>
    <col min="11" max="11" width="12.1666666666667" style="65" customWidth="1"/>
  </cols>
  <sheetData>
    <row r="1" ht="26.25" spans="1:11">
      <c r="A1" s="66" t="s">
        <v>255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ht="15" spans="1:11">
      <c r="A2" s="67" t="s">
        <v>53</v>
      </c>
      <c r="B2" s="68" t="s">
        <v>54</v>
      </c>
      <c r="C2" s="68"/>
      <c r="D2" s="69" t="s">
        <v>61</v>
      </c>
      <c r="E2" s="70" t="s">
        <v>308</v>
      </c>
      <c r="F2" s="71" t="s">
        <v>256</v>
      </c>
      <c r="G2" s="72" t="s">
        <v>309</v>
      </c>
      <c r="H2" s="73"/>
      <c r="I2" s="104" t="s">
        <v>57</v>
      </c>
      <c r="J2" s="132" t="s">
        <v>310</v>
      </c>
      <c r="K2" s="133"/>
    </row>
    <row r="3" spans="1:11">
      <c r="A3" s="74" t="s">
        <v>75</v>
      </c>
      <c r="B3" s="75">
        <v>11684</v>
      </c>
      <c r="C3" s="75"/>
      <c r="D3" s="76" t="s">
        <v>257</v>
      </c>
      <c r="E3" s="77">
        <v>45721</v>
      </c>
      <c r="F3" s="78"/>
      <c r="G3" s="78"/>
      <c r="H3" s="79" t="s">
        <v>258</v>
      </c>
      <c r="I3" s="79"/>
      <c r="J3" s="79"/>
      <c r="K3" s="134"/>
    </row>
    <row r="4" spans="1:11">
      <c r="A4" s="80" t="s">
        <v>72</v>
      </c>
      <c r="B4" s="81">
        <v>4</v>
      </c>
      <c r="C4" s="81">
        <v>6</v>
      </c>
      <c r="D4" s="82" t="s">
        <v>259</v>
      </c>
      <c r="E4" s="78" t="s">
        <v>260</v>
      </c>
      <c r="F4" s="78"/>
      <c r="G4" s="78"/>
      <c r="H4" s="82" t="s">
        <v>261</v>
      </c>
      <c r="I4" s="82"/>
      <c r="J4" s="95" t="s">
        <v>66</v>
      </c>
      <c r="K4" s="135" t="s">
        <v>67</v>
      </c>
    </row>
    <row r="5" spans="1:11">
      <c r="A5" s="80" t="s">
        <v>262</v>
      </c>
      <c r="B5" s="75" t="s">
        <v>311</v>
      </c>
      <c r="C5" s="75"/>
      <c r="D5" s="76" t="s">
        <v>260</v>
      </c>
      <c r="E5" s="76" t="s">
        <v>264</v>
      </c>
      <c r="F5" s="76" t="s">
        <v>265</v>
      </c>
      <c r="G5" s="76" t="s">
        <v>266</v>
      </c>
      <c r="H5" s="82" t="s">
        <v>267</v>
      </c>
      <c r="I5" s="82"/>
      <c r="J5" s="95" t="s">
        <v>66</v>
      </c>
      <c r="K5" s="135" t="s">
        <v>67</v>
      </c>
    </row>
    <row r="6" ht="15" spans="1:11">
      <c r="A6" s="83" t="s">
        <v>268</v>
      </c>
      <c r="B6" s="84">
        <v>315</v>
      </c>
      <c r="C6" s="84"/>
      <c r="D6" s="85" t="s">
        <v>269</v>
      </c>
      <c r="E6" s="86"/>
      <c r="F6" s="87">
        <v>11684</v>
      </c>
      <c r="G6" s="85"/>
      <c r="H6" s="88" t="s">
        <v>270</v>
      </c>
      <c r="I6" s="88"/>
      <c r="J6" s="101" t="s">
        <v>66</v>
      </c>
      <c r="K6" s="136" t="s">
        <v>67</v>
      </c>
    </row>
    <row r="7" ht="15" spans="1:11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1">
      <c r="A8" s="92" t="s">
        <v>271</v>
      </c>
      <c r="B8" s="71" t="s">
        <v>272</v>
      </c>
      <c r="C8" s="71" t="s">
        <v>273</v>
      </c>
      <c r="D8" s="71" t="s">
        <v>274</v>
      </c>
      <c r="E8" s="71" t="s">
        <v>275</v>
      </c>
      <c r="F8" s="71" t="s">
        <v>276</v>
      </c>
      <c r="G8" s="93" t="s">
        <v>312</v>
      </c>
      <c r="H8" s="94"/>
      <c r="I8" s="94"/>
      <c r="J8" s="94"/>
      <c r="K8" s="137"/>
    </row>
    <row r="9" spans="1:11">
      <c r="A9" s="80" t="s">
        <v>278</v>
      </c>
      <c r="B9" s="82"/>
      <c r="C9" s="95" t="s">
        <v>66</v>
      </c>
      <c r="D9" s="95" t="s">
        <v>67</v>
      </c>
      <c r="E9" s="76" t="s">
        <v>279</v>
      </c>
      <c r="F9" s="96" t="s">
        <v>280</v>
      </c>
      <c r="G9" s="97" t="s">
        <v>281</v>
      </c>
      <c r="H9" s="98"/>
      <c r="I9" s="98"/>
      <c r="J9" s="98"/>
      <c r="K9" s="138"/>
    </row>
    <row r="10" spans="1:11">
      <c r="A10" s="80" t="s">
        <v>282</v>
      </c>
      <c r="B10" s="82"/>
      <c r="C10" s="95" t="s">
        <v>66</v>
      </c>
      <c r="D10" s="95" t="s">
        <v>67</v>
      </c>
      <c r="E10" s="76" t="s">
        <v>283</v>
      </c>
      <c r="F10" s="96" t="s">
        <v>281</v>
      </c>
      <c r="G10" s="97" t="s">
        <v>284</v>
      </c>
      <c r="H10" s="98"/>
      <c r="I10" s="98"/>
      <c r="J10" s="98"/>
      <c r="K10" s="138"/>
    </row>
    <row r="11" spans="1:11">
      <c r="A11" s="99" t="s">
        <v>210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39"/>
    </row>
    <row r="12" spans="1:11">
      <c r="A12" s="74" t="s">
        <v>90</v>
      </c>
      <c r="B12" s="95" t="s">
        <v>86</v>
      </c>
      <c r="C12" s="95" t="s">
        <v>87</v>
      </c>
      <c r="D12" s="96"/>
      <c r="E12" s="76" t="s">
        <v>88</v>
      </c>
      <c r="F12" s="95" t="s">
        <v>86</v>
      </c>
      <c r="G12" s="95" t="s">
        <v>87</v>
      </c>
      <c r="H12" s="95"/>
      <c r="I12" s="76" t="s">
        <v>285</v>
      </c>
      <c r="J12" s="95" t="s">
        <v>86</v>
      </c>
      <c r="K12" s="135" t="s">
        <v>87</v>
      </c>
    </row>
    <row r="13" spans="1:11">
      <c r="A13" s="74" t="s">
        <v>93</v>
      </c>
      <c r="B13" s="95" t="s">
        <v>86</v>
      </c>
      <c r="C13" s="95" t="s">
        <v>87</v>
      </c>
      <c r="D13" s="96"/>
      <c r="E13" s="76" t="s">
        <v>98</v>
      </c>
      <c r="F13" s="95" t="s">
        <v>86</v>
      </c>
      <c r="G13" s="95" t="s">
        <v>87</v>
      </c>
      <c r="H13" s="95"/>
      <c r="I13" s="76" t="s">
        <v>286</v>
      </c>
      <c r="J13" s="95" t="s">
        <v>86</v>
      </c>
      <c r="K13" s="135" t="s">
        <v>87</v>
      </c>
    </row>
    <row r="14" ht="15" spans="1:11">
      <c r="A14" s="83" t="s">
        <v>287</v>
      </c>
      <c r="B14" s="101" t="s">
        <v>86</v>
      </c>
      <c r="C14" s="101" t="s">
        <v>87</v>
      </c>
      <c r="D14" s="86"/>
      <c r="E14" s="85" t="s">
        <v>288</v>
      </c>
      <c r="F14" s="101" t="s">
        <v>86</v>
      </c>
      <c r="G14" s="101" t="s">
        <v>87</v>
      </c>
      <c r="H14" s="101"/>
      <c r="I14" s="85" t="s">
        <v>289</v>
      </c>
      <c r="J14" s="101" t="s">
        <v>86</v>
      </c>
      <c r="K14" s="136" t="s">
        <v>87</v>
      </c>
    </row>
    <row r="15" ht="15" spans="1:11">
      <c r="A15" s="89" t="s">
        <v>197</v>
      </c>
      <c r="B15" s="102" t="s">
        <v>281</v>
      </c>
      <c r="C15" s="103"/>
      <c r="D15" s="90"/>
      <c r="E15" s="89"/>
      <c r="F15" s="103"/>
      <c r="G15" s="103"/>
      <c r="H15" s="103"/>
      <c r="I15" s="89"/>
      <c r="J15" s="103"/>
      <c r="K15" s="103"/>
    </row>
    <row r="16" spans="1:11">
      <c r="A16" s="67" t="s">
        <v>290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40"/>
    </row>
    <row r="17" spans="1:11">
      <c r="A17" s="80" t="s">
        <v>313</v>
      </c>
      <c r="B17" s="82"/>
      <c r="C17" s="82"/>
      <c r="D17" s="82"/>
      <c r="E17" s="82"/>
      <c r="F17" s="82"/>
      <c r="G17" s="82"/>
      <c r="H17" s="82"/>
      <c r="I17" s="82"/>
      <c r="J17" s="82"/>
      <c r="K17" s="141"/>
    </row>
    <row r="18" spans="1:11">
      <c r="A18" s="80" t="s">
        <v>292</v>
      </c>
      <c r="B18" s="82"/>
      <c r="C18" s="82"/>
      <c r="D18" s="82"/>
      <c r="E18" s="82"/>
      <c r="F18" s="82"/>
      <c r="G18" s="82"/>
      <c r="H18" s="82"/>
      <c r="I18" s="82"/>
      <c r="J18" s="82"/>
      <c r="K18" s="141"/>
    </row>
    <row r="19" spans="1:11">
      <c r="A19" s="105" t="s">
        <v>314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42"/>
    </row>
    <row r="20" spans="1:11">
      <c r="A20" s="107" t="s">
        <v>315</v>
      </c>
      <c r="B20" s="98"/>
      <c r="C20" s="98"/>
      <c r="D20" s="98"/>
      <c r="E20" s="98"/>
      <c r="F20" s="98"/>
      <c r="G20" s="98"/>
      <c r="H20" s="98"/>
      <c r="I20" s="98"/>
      <c r="J20" s="98"/>
      <c r="K20" s="138"/>
    </row>
    <row r="21" spans="1:11">
      <c r="A21" s="107" t="s">
        <v>316</v>
      </c>
      <c r="B21" s="98"/>
      <c r="C21" s="98"/>
      <c r="D21" s="98"/>
      <c r="E21" s="98"/>
      <c r="F21" s="98"/>
      <c r="G21" s="98"/>
      <c r="H21" s="98"/>
      <c r="I21" s="98"/>
      <c r="J21" s="98"/>
      <c r="K21" s="138"/>
    </row>
    <row r="22" spans="1:11">
      <c r="A22" s="107" t="s">
        <v>317</v>
      </c>
      <c r="B22" s="98"/>
      <c r="C22" s="98"/>
      <c r="D22" s="98"/>
      <c r="E22" s="98"/>
      <c r="F22" s="98"/>
      <c r="G22" s="98"/>
      <c r="H22" s="98"/>
      <c r="I22" s="98"/>
      <c r="J22" s="98"/>
      <c r="K22" s="138"/>
    </row>
    <row r="23" spans="1:11">
      <c r="A23" s="108"/>
      <c r="B23" s="109"/>
      <c r="C23" s="109"/>
      <c r="D23" s="109"/>
      <c r="E23" s="109"/>
      <c r="F23" s="109"/>
      <c r="G23" s="109"/>
      <c r="H23" s="109"/>
      <c r="I23" s="109"/>
      <c r="J23" s="109"/>
      <c r="K23" s="143"/>
    </row>
    <row r="24" spans="1:11">
      <c r="A24" s="80" t="s">
        <v>124</v>
      </c>
      <c r="B24" s="82"/>
      <c r="C24" s="95" t="s">
        <v>66</v>
      </c>
      <c r="D24" s="95" t="s">
        <v>67</v>
      </c>
      <c r="E24" s="79"/>
      <c r="F24" s="79"/>
      <c r="G24" s="79"/>
      <c r="H24" s="79"/>
      <c r="I24" s="79"/>
      <c r="J24" s="79"/>
      <c r="K24" s="134"/>
    </row>
    <row r="25" ht="15" spans="1:11">
      <c r="A25" s="110" t="s">
        <v>294</v>
      </c>
      <c r="B25" s="111" t="s">
        <v>281</v>
      </c>
      <c r="C25" s="111"/>
      <c r="D25" s="111"/>
      <c r="E25" s="111"/>
      <c r="F25" s="111"/>
      <c r="G25" s="111"/>
      <c r="H25" s="111"/>
      <c r="I25" s="111"/>
      <c r="J25" s="111"/>
      <c r="K25" s="144"/>
    </row>
    <row r="26" ht="15" spans="1:11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</row>
    <row r="27" spans="1:11">
      <c r="A27" s="113" t="s">
        <v>295</v>
      </c>
      <c r="B27" s="94"/>
      <c r="C27" s="94"/>
      <c r="D27" s="94"/>
      <c r="E27" s="94"/>
      <c r="F27" s="94"/>
      <c r="G27" s="94"/>
      <c r="H27" s="94"/>
      <c r="I27" s="94"/>
      <c r="J27" s="94"/>
      <c r="K27" s="137"/>
    </row>
    <row r="28" spans="1:11">
      <c r="A28" s="114" t="s">
        <v>318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45"/>
    </row>
    <row r="29" spans="1:11">
      <c r="A29" s="114" t="s">
        <v>319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45"/>
    </row>
    <row r="30" spans="1:11">
      <c r="A30" s="114" t="s">
        <v>320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45"/>
    </row>
    <row r="31" spans="1:11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46"/>
    </row>
    <row r="32" spans="1:11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46"/>
    </row>
    <row r="33" spans="1:11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46"/>
    </row>
    <row r="34" spans="1:11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47"/>
    </row>
    <row r="35" spans="1:11">
      <c r="A35" s="120"/>
      <c r="B35" s="119"/>
      <c r="C35" s="119"/>
      <c r="D35" s="119"/>
      <c r="E35" s="119"/>
      <c r="F35" s="119"/>
      <c r="G35" s="119"/>
      <c r="H35" s="119"/>
      <c r="I35" s="119"/>
      <c r="J35" s="119"/>
      <c r="K35" s="147"/>
    </row>
    <row r="36" ht="15" spans="1:11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48"/>
    </row>
    <row r="37" spans="1:11">
      <c r="A37" s="123" t="s">
        <v>296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49"/>
    </row>
    <row r="38" spans="1:11">
      <c r="A38" s="80" t="s">
        <v>297</v>
      </c>
      <c r="B38" s="82"/>
      <c r="C38" s="82"/>
      <c r="D38" s="79" t="s">
        <v>298</v>
      </c>
      <c r="E38" s="79"/>
      <c r="F38" s="125" t="s">
        <v>299</v>
      </c>
      <c r="G38" s="126"/>
      <c r="H38" s="82" t="s">
        <v>300</v>
      </c>
      <c r="I38" s="82"/>
      <c r="J38" s="82" t="s">
        <v>301</v>
      </c>
      <c r="K38" s="141"/>
    </row>
    <row r="39" spans="1:11">
      <c r="A39" s="80" t="s">
        <v>197</v>
      </c>
      <c r="B39" s="127" t="s">
        <v>321</v>
      </c>
      <c r="C39" s="127"/>
      <c r="D39" s="127"/>
      <c r="E39" s="127"/>
      <c r="F39" s="127"/>
      <c r="G39" s="127"/>
      <c r="H39" s="127"/>
      <c r="I39" s="127"/>
      <c r="J39" s="127"/>
      <c r="K39" s="150"/>
    </row>
    <row r="40" spans="1:11">
      <c r="A40" s="80"/>
      <c r="B40" s="82"/>
      <c r="C40" s="82"/>
      <c r="D40" s="82"/>
      <c r="E40" s="82"/>
      <c r="F40" s="82"/>
      <c r="G40" s="82"/>
      <c r="H40" s="82"/>
      <c r="I40" s="82"/>
      <c r="J40" s="82"/>
      <c r="K40" s="141"/>
    </row>
    <row r="41" spans="1:11">
      <c r="A41" s="80"/>
      <c r="B41" s="82"/>
      <c r="C41" s="82"/>
      <c r="D41" s="82"/>
      <c r="E41" s="82"/>
      <c r="F41" s="82"/>
      <c r="G41" s="82"/>
      <c r="H41" s="82"/>
      <c r="I41" s="82"/>
      <c r="J41" s="82"/>
      <c r="K41" s="141"/>
    </row>
    <row r="42" ht="15" spans="1:11">
      <c r="A42" s="83" t="s">
        <v>146</v>
      </c>
      <c r="B42" s="128" t="s">
        <v>322</v>
      </c>
      <c r="C42" s="128"/>
      <c r="D42" s="85" t="s">
        <v>303</v>
      </c>
      <c r="E42" s="129" t="s">
        <v>323</v>
      </c>
      <c r="F42" s="85" t="s">
        <v>150</v>
      </c>
      <c r="G42" s="130">
        <v>45724</v>
      </c>
      <c r="H42" s="131" t="s">
        <v>151</v>
      </c>
      <c r="I42" s="131"/>
      <c r="J42" s="128" t="s">
        <v>323</v>
      </c>
      <c r="K42" s="15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尾期2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2025-08-04T03:32:43Z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