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<sst xmlns="http://schemas.openxmlformats.org/spreadsheetml/2006/main" count="1019" uniqueCount="343">
  <si>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</si>
  <si>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</si>
  <si>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</si>
  <si>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</si>
  <si>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</si>
  <si>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</si>
  <si>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</si>
  <si>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</si>
  <si>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</si>
  <si>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</si>
  <si>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</si>
  <si>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</si>
  <si>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</si>
  <si>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</si>
  <si>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</si>
  <si>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</si>
  <si>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</si>
  <si>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</si>
  <si>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</si>
  <si>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</si>
  <si>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</si>
  <si>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</si>
  <si>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</si>
  <si>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</si>
  <si>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</si>
  <si>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</si>
  <si>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</si>
  <si>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</si>
  <si>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</si>
  <si>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</si>
  <si>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</si>
  <si>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</si>
  <si>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</si>
  <si>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</si>
  <si>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</si>
  <si>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</si>
  <si>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</si>
  <si>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</si>
  <si>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</si>
  <si>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</si>
  <si>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</si>
  <si>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</si>
  <si>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</si>
  <si>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</si>
  <si>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</si>
  <si>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</si>
  <si>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</si>
  <si>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</si>
  <si>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</si>
  <si>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</si>
  <si>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</si>
  <si>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</si>
  <si>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</si>
  <si>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</si>
  <si>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</si>
  <si>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</si>
  <si>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</si>
  <si>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</si>
  <si>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</si>
  <si>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</si>
  <si>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</si>
  <si>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</si>
  <si>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TAJJAN82235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</si>
  <si>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</si>
  <si>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</si>
  <si>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</si>
  <si>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</si>
  <si>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</si>
  <si>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</si>
  <si>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</si>
  <si>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</si>
  <si>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</si>
  <si>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</si>
  <si>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</si>
  <si>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</si>
  <si>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</si>
  <si>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</si>
  <si>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</si>
  <si>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</si>
  <si>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CGDD24110400066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</si>
  <si>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</si>
  <si>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</si>
  <si>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</si>
  <si>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</si>
  <si>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</si>
  <si>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</si>
  <si>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</si>
  <si>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</si>
  <si>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</si>
  <si>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</si>
  <si>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</si>
  <si>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</si>
  <si>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</si>
  <si>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</si>
  <si>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</si>
  <si>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</si>
  <si>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</si>
  <si>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</si>
  <si>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</si>
  <si>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</si>
  <si>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</si>
  <si>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</si>
  <si>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</si>
  <si>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</si>
  <si>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</si>
  <si>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</si>
  <si>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</si>
  <si>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</si>
  <si>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</si>
  <si>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</si>
  <si>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</si>
  <si>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</si>
  <si>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</si>
  <si>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</si>
  <si>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</si>
  <si>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</si>
  <si>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</si>
  <si>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</si>
  <si>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云层蓝</t>
  </si>
  <si>
    <t>浅幽绿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</si>
  <si>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</si>
  <si>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</si>
  <si>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</si>
  <si>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</si>
  <si>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</si>
  <si>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</si>
  <si>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</si>
  <si>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</si>
  <si>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1、领不圆顺，领有歪斜，领捆不平服</t>
  </si>
  <si>
    <t>2、冚下脚弯曲，不顺直，止口外露</t>
  </si>
  <si>
    <t>3、白色有脏污。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</si>
  <si>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</si>
  <si>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</si>
  <si>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</si>
  <si>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</si>
  <si>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</si>
  <si>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</si>
  <si>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</si>
  <si>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</si>
  <si>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</si>
  <si>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</si>
  <si>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</si>
  <si>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</si>
  <si>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</si>
  <si>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</si>
  <si>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</si>
  <si>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</si>
  <si>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</si>
  <si>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</si>
  <si>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</si>
  <si>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155/84B</t>
  </si>
  <si>
    <t>160/88B</t>
  </si>
  <si>
    <t>160/92B</t>
  </si>
  <si>
    <t>165/96B</t>
  </si>
  <si>
    <t>170/100B</t>
  </si>
  <si>
    <t>175/104B</t>
  </si>
  <si>
    <t xml:space="preserve"> 洗前</t>
  </si>
  <si>
    <t>洗后</t>
  </si>
  <si>
    <t>后中长</t>
  </si>
  <si>
    <t>±1</t>
  </si>
  <si>
    <t>+0</t>
  </si>
  <si>
    <t>-1</t>
  </si>
  <si>
    <t>胸围</t>
  </si>
  <si>
    <t>+2</t>
  </si>
  <si>
    <t>+1</t>
  </si>
  <si>
    <t>腰围</t>
  </si>
  <si>
    <t>+0.7</t>
  </si>
  <si>
    <t>摆围</t>
  </si>
  <si>
    <t>±0.5</t>
  </si>
  <si>
    <t>肩宽</t>
  </si>
  <si>
    <t>+0.5</t>
  </si>
  <si>
    <t>+0.3</t>
  </si>
  <si>
    <t>肩点短袖长</t>
  </si>
  <si>
    <t>±0.3</t>
  </si>
  <si>
    <t>-0.2</t>
  </si>
  <si>
    <t>袖肥/2（参考值）</t>
  </si>
  <si>
    <t>-0.5</t>
  </si>
  <si>
    <t>短袖口/2</t>
  </si>
  <si>
    <t>+0.4</t>
  </si>
  <si>
    <t>圆领T恤前领宽（不含领宽）</t>
  </si>
  <si>
    <t>大货首件</t>
  </si>
  <si>
    <t>圆领T恤前领深（不含领宽）</t>
  </si>
  <si>
    <t>领高</t>
  </si>
  <si>
    <t>logo距离前领（不含领）</t>
  </si>
  <si>
    <t>logo距离肩颈点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</si>
  <si>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</si>
  <si>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</si>
  <si>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</si>
  <si>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</si>
  <si>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</si>
  <si>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</si>
  <si>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</si>
  <si>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</si>
  <si>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</si>
  <si>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</si>
  <si>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</si>
  <si>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</si>
  <si>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</si>
  <si>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</si>
  <si>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</si>
  <si>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</si>
  <si>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</si>
  <si>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</si>
  <si>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</si>
  <si>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</si>
  <si>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</si>
  <si>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</si>
  <si>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</si>
  <si>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</si>
  <si>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</si>
  <si>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</si>
  <si>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</si>
  <si>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</si>
  <si>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</si>
  <si>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</si>
  <si>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</si>
  <si>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</si>
  <si>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</si>
  <si>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</si>
  <si>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</si>
  <si>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采购凭证编号：CGDD24110400066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</si>
  <si>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</si>
  <si>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</si>
  <si>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</si>
  <si>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</si>
  <si>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</si>
  <si>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</si>
  <si>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</si>
  <si>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</si>
  <si>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</si>
  <si>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</si>
  <si>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</si>
  <si>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</si>
  <si>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</si>
  <si>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</si>
  <si>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</si>
  <si>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</si>
  <si>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</si>
  <si>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</si>
  <si>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1.底筒欠平服，领咀压线有大小欠圆顺</t>
  </si>
  <si>
    <t>2.肩位左右容皱，袖圈容皱，烫工不良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</si>
  <si>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</si>
  <si>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</si>
  <si>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</si>
  <si>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</si>
  <si>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</si>
  <si>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</si>
  <si>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</si>
  <si>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</si>
  <si>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走货2324件，抽查125件，发现4件不良品，已按照以上提出的问题点改正，可以出货</t>
  </si>
  <si>
    <t>服装QC部门</t>
  </si>
  <si>
    <t>检验人</t>
  </si>
  <si>
    <t>魏毓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</si>
  <si>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</si>
  <si>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</si>
  <si>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</si>
  <si>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</si>
  <si>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</si>
  <si>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</si>
  <si>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</si>
  <si>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</si>
  <si>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</si>
  <si>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</si>
  <si>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</si>
  <si>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</si>
  <si>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</si>
  <si>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</si>
  <si>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</si>
  <si>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</si>
  <si>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2409Y0303</t>
  </si>
  <si>
    <t>冰玉竹平纹</t>
  </si>
  <si>
    <t>TAJJAN81234/82235</t>
  </si>
  <si>
    <t>三迈</t>
  </si>
  <si>
    <t>YES</t>
  </si>
  <si>
    <t>2409Y0398</t>
  </si>
  <si>
    <t>本白</t>
  </si>
  <si>
    <t>2409Y0302</t>
  </si>
  <si>
    <t>2409Y0162</t>
  </si>
  <si>
    <t>山川绿</t>
  </si>
  <si>
    <t>2409Y0007</t>
  </si>
  <si>
    <t>暗夜黑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</si>
  <si>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</si>
  <si>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</si>
  <si>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</si>
  <si>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</si>
  <si>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</si>
  <si>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</si>
  <si>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</si>
  <si>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</si>
  <si>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</si>
  <si>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</si>
  <si>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</si>
  <si>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</si>
  <si>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</si>
  <si>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</si>
  <si>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</si>
  <si>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</si>
  <si>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</si>
  <si>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</si>
  <si>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</si>
  <si>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</si>
  <si>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</si>
  <si>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</si>
  <si>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</si>
  <si>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</si>
  <si>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</si>
  <si>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</si>
  <si>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</si>
  <si>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</si>
  <si>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</si>
  <si>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</si>
  <si>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</si>
  <si>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</si>
  <si>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</si>
  <si>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</si>
  <si>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</si>
  <si>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</si>
  <si>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</si>
  <si>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</si>
  <si>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</si>
  <si>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</si>
  <si>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</si>
  <si>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</si>
  <si>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</si>
  <si>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</si>
  <si>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</si>
  <si>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</si>
  <si>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</si>
  <si>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前幅+袖子</t>
  </si>
  <si>
    <t>印花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</si>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</sst>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10" borderId="7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0" applyNumberFormat="0" applyAlignment="0" applyProtection="0">
      <alignment vertical="center"/>
    </xf>
    <xf numFmtId="0" fontId="60" fillId="12" borderId="79" applyNumberFormat="0" applyAlignment="0" applyProtection="0">
      <alignment vertical="center"/>
    </xf>
    <xf numFmtId="0" fontId="61" fillId="13" borderId="81" applyNumberFormat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9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49" fontId="16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5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4" xfId="55" applyFont="1" applyFill="1" applyBorder="1" applyAlignment="1">
      <alignment horizontal="left"/>
    </xf>
    <xf numFmtId="178" fontId="28" fillId="0" borderId="2" xfId="0" applyNumberFormat="1" applyFont="1" applyFill="1" applyBorder="1" applyAlignment="1">
      <alignment horizontal="center"/>
    </xf>
    <xf numFmtId="0" fontId="4" fillId="3" borderId="2" xfId="50" applyFont="1" applyFill="1" applyBorder="1" applyAlignment="1">
      <alignment horizontal="center"/>
    </xf>
    <xf numFmtId="178" fontId="28" fillId="0" borderId="2" xfId="55" applyNumberFormat="1" applyFont="1" applyFill="1" applyBorder="1" applyAlignment="1">
      <alignment horizontal="center"/>
    </xf>
    <xf numFmtId="0" fontId="27" fillId="0" borderId="2" xfId="55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/>
    </xf>
    <xf numFmtId="0" fontId="27" fillId="3" borderId="2" xfId="50" applyFont="1" applyFill="1" applyBorder="1" applyAlignment="1">
      <alignment horizontal="center"/>
    </xf>
    <xf numFmtId="179" fontId="28" fillId="0" borderId="2" xfId="0" applyNumberFormat="1" applyFont="1" applyFill="1" applyBorder="1" applyAlignment="1">
      <alignment horizontal="center"/>
    </xf>
    <xf numFmtId="0" fontId="29" fillId="0" borderId="2" xfId="50" applyFont="1" applyFill="1" applyBorder="1" applyAlignment="1">
      <alignment horizontal="center" vertical="center"/>
    </xf>
    <xf numFmtId="0" fontId="27" fillId="4" borderId="2" xfId="50" applyFont="1" applyFill="1" applyBorder="1" applyAlignment="1">
      <alignment horizontal="center"/>
    </xf>
    <xf numFmtId="0" fontId="30" fillId="0" borderId="16" xfId="0" applyNumberFormat="1" applyFont="1" applyFill="1" applyBorder="1" applyAlignment="1">
      <alignment shrinkToFit="1"/>
    </xf>
    <xf numFmtId="0" fontId="26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49" fontId="16" fillId="0" borderId="10" xfId="53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9" xfId="53" applyFont="1" applyFill="1" applyBorder="1" applyAlignment="1" applyProtection="1">
      <alignment horizontal="center" vertical="center"/>
    </xf>
    <xf numFmtId="49" fontId="32" fillId="0" borderId="2" xfId="51" applyNumberFormat="1" applyFont="1" applyFill="1" applyBorder="1" applyAlignment="1">
      <alignment horizontal="center" vertical="center"/>
    </xf>
    <xf numFmtId="180" fontId="26" fillId="0" borderId="3" xfId="0" applyNumberFormat="1" applyFont="1" applyFill="1" applyBorder="1" applyAlignment="1">
      <alignment horizontal="center" vertical="center"/>
    </xf>
    <xf numFmtId="0" fontId="32" fillId="5" borderId="20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22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180" fontId="26" fillId="0" borderId="21" xfId="0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/>
    </xf>
    <xf numFmtId="49" fontId="16" fillId="0" borderId="23" xfId="53" applyNumberFormat="1" applyFont="1" applyFill="1" applyBorder="1" applyAlignment="1">
      <alignment horizontal="center"/>
    </xf>
    <xf numFmtId="49" fontId="22" fillId="0" borderId="23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49" fontId="0" fillId="0" borderId="24" xfId="0" applyNumberFormat="1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32" fillId="5" borderId="26" xfId="0" applyFont="1" applyFill="1" applyBorder="1" applyAlignment="1">
      <alignment horizontal="center" vertical="center"/>
    </xf>
    <xf numFmtId="0" fontId="26" fillId="0" borderId="27" xfId="0" applyNumberFormat="1" applyFont="1" applyFill="1" applyBorder="1" applyAlignment="1">
      <alignment horizontal="center" vertical="center"/>
    </xf>
    <xf numFmtId="49" fontId="22" fillId="0" borderId="27" xfId="54" applyNumberFormat="1" applyFont="1" applyFill="1" applyBorder="1" applyAlignment="1">
      <alignment horizontal="center" vertical="center"/>
    </xf>
    <xf numFmtId="49" fontId="22" fillId="0" borderId="28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29" xfId="52" applyFont="1" applyBorder="1" applyAlignment="1">
      <alignment horizontal="center" vertical="top"/>
    </xf>
    <xf numFmtId="0" fontId="9" fillId="0" borderId="3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vertical="center" wrapText="1"/>
    </xf>
    <xf numFmtId="0" fontId="9" fillId="0" borderId="31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9" fillId="0" borderId="32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center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 wrapText="1"/>
    </xf>
    <xf numFmtId="0" fontId="9" fillId="0" borderId="33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9" fillId="0" borderId="39" xfId="52" applyFont="1" applyFill="1" applyBorder="1" applyAlignment="1">
      <alignment horizontal="center" vertical="center"/>
    </xf>
    <xf numFmtId="0" fontId="9" fillId="0" borderId="40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right" vertical="center"/>
    </xf>
    <xf numFmtId="0" fontId="23" fillId="0" borderId="37" xfId="52" applyFont="1" applyFill="1" applyBorder="1" applyAlignment="1">
      <alignment horizontal="right"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58" fontId="23" fillId="0" borderId="23" xfId="52" applyNumberFormat="1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23" fillId="0" borderId="42" xfId="52" applyFont="1" applyFill="1" applyBorder="1" applyAlignment="1">
      <alignment horizontal="center" vertical="center"/>
    </xf>
    <xf numFmtId="0" fontId="9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3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center" vertical="center"/>
    </xf>
    <xf numFmtId="0" fontId="36" fillId="0" borderId="44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 wrapText="1"/>
    </xf>
    <xf numFmtId="0" fontId="17" fillId="0" borderId="28" xfId="52" applyFill="1" applyBorder="1" applyAlignment="1">
      <alignment horizontal="center" vertical="center"/>
    </xf>
    <xf numFmtId="0" fontId="9" fillId="0" borderId="43" xfId="52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 wrapText="1"/>
    </xf>
    <xf numFmtId="0" fontId="17" fillId="0" borderId="44" xfId="52" applyFont="1" applyFill="1" applyBorder="1" applyAlignment="1">
      <alignment horizontal="center" vertical="center"/>
    </xf>
    <xf numFmtId="0" fontId="37" fillId="0" borderId="44" xfId="52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right" vertical="center"/>
    </xf>
    <xf numFmtId="0" fontId="23" fillId="0" borderId="45" xfId="52" applyFont="1" applyFill="1" applyBorder="1" applyAlignment="1">
      <alignment horizontal="center" vertical="center"/>
    </xf>
    <xf numFmtId="0" fontId="36" fillId="0" borderId="42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6" fillId="0" borderId="0" xfId="53" applyFont="1" applyFill="1" applyAlignment="1">
      <alignment horizontal="right"/>
    </xf>
    <xf numFmtId="0" fontId="17" fillId="0" borderId="0" xfId="52" applyFont="1" applyAlignment="1">
      <alignment horizontal="left" vertical="center"/>
    </xf>
    <xf numFmtId="0" fontId="37" fillId="0" borderId="46" xfId="52" applyFont="1" applyBorder="1" applyAlignment="1">
      <alignment horizontal="left" vertical="center"/>
    </xf>
    <xf numFmtId="0" fontId="20" fillId="0" borderId="47" xfId="52" applyFont="1" applyBorder="1" applyAlignment="1">
      <alignment horizontal="center" vertical="center"/>
    </xf>
    <xf numFmtId="0" fontId="37" fillId="0" borderId="47" xfId="52" applyFont="1" applyBorder="1" applyAlignment="1">
      <alignment horizontal="center" vertical="center"/>
    </xf>
    <xf numFmtId="0" fontId="36" fillId="0" borderId="47" xfId="52" applyFont="1" applyBorder="1" applyAlignment="1">
      <alignment horizontal="left" vertical="center"/>
    </xf>
    <xf numFmtId="0" fontId="36" fillId="0" borderId="30" xfId="52" applyFont="1" applyBorder="1" applyAlignment="1">
      <alignment horizontal="center" vertical="center"/>
    </xf>
    <xf numFmtId="0" fontId="36" fillId="0" borderId="31" xfId="52" applyFont="1" applyBorder="1" applyAlignment="1">
      <alignment horizontal="center" vertical="center"/>
    </xf>
    <xf numFmtId="0" fontId="36" fillId="0" borderId="42" xfId="52" applyFont="1" applyBorder="1" applyAlignment="1">
      <alignment horizontal="center" vertical="center"/>
    </xf>
    <xf numFmtId="0" fontId="37" fillId="0" borderId="30" xfId="52" applyFont="1" applyBorder="1" applyAlignment="1">
      <alignment horizontal="center" vertical="center"/>
    </xf>
    <xf numFmtId="0" fontId="37" fillId="0" borderId="31" xfId="52" applyFont="1" applyBorder="1" applyAlignment="1">
      <alignment horizontal="center" vertical="center"/>
    </xf>
    <xf numFmtId="0" fontId="37" fillId="0" borderId="42" xfId="52" applyFont="1" applyBorder="1" applyAlignment="1">
      <alignment horizontal="center" vertical="center"/>
    </xf>
    <xf numFmtId="0" fontId="36" fillId="0" borderId="32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 wrapText="1"/>
    </xf>
    <xf numFmtId="0" fontId="20" fillId="0" borderId="27" xfId="52" applyFont="1" applyBorder="1" applyAlignment="1">
      <alignment horizontal="left" vertical="center" wrapText="1"/>
    </xf>
    <xf numFmtId="0" fontId="36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7" xfId="52" applyNumberFormat="1" applyFont="1" applyBorder="1" applyAlignment="1">
      <alignment horizontal="center" vertical="center"/>
    </xf>
    <xf numFmtId="0" fontId="36" fillId="0" borderId="32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7" xfId="52" applyFont="1" applyBorder="1" applyAlignment="1">
      <alignment horizontal="center" vertical="center"/>
    </xf>
    <xf numFmtId="0" fontId="36" fillId="0" borderId="21" xfId="52" applyFont="1" applyBorder="1" applyAlignment="1">
      <alignment vertical="center"/>
    </xf>
    <xf numFmtId="0" fontId="20" fillId="0" borderId="48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38" fillId="0" borderId="33" xfId="52" applyFont="1" applyBorder="1" applyAlignment="1">
      <alignment vertical="center"/>
    </xf>
    <xf numFmtId="0" fontId="39" fillId="0" borderId="50" xfId="52" applyFont="1" applyBorder="1" applyAlignment="1">
      <alignment horizontal="center" vertical="center"/>
    </xf>
    <xf numFmtId="0" fontId="20" fillId="0" borderId="45" xfId="52" applyFont="1" applyBorder="1" applyAlignment="1">
      <alignment horizontal="center" vertical="center"/>
    </xf>
    <xf numFmtId="0" fontId="36" fillId="0" borderId="33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8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36" fillId="0" borderId="30" xfId="52" applyFont="1" applyBorder="1" applyAlignment="1">
      <alignment vertical="center"/>
    </xf>
    <xf numFmtId="0" fontId="17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17" fillId="0" borderId="31" xfId="52" applyFont="1" applyBorder="1" applyAlignment="1">
      <alignment vertical="center"/>
    </xf>
    <xf numFmtId="0" fontId="36" fillId="0" borderId="31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 wrapText="1"/>
    </xf>
    <xf numFmtId="0" fontId="23" fillId="0" borderId="35" xfId="52" applyFont="1" applyBorder="1" applyAlignment="1">
      <alignment horizontal="left" vertical="center" wrapText="1"/>
    </xf>
    <xf numFmtId="0" fontId="23" fillId="0" borderId="51" xfId="52" applyFont="1" applyBorder="1" applyAlignment="1">
      <alignment horizontal="left" vertical="center" wrapText="1"/>
    </xf>
    <xf numFmtId="0" fontId="23" fillId="0" borderId="3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41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36" fillId="0" borderId="33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6" fillId="0" borderId="32" xfId="52" applyFont="1" applyBorder="1" applyAlignment="1">
      <alignment horizontal="center" vertical="center"/>
    </xf>
    <xf numFmtId="0" fontId="36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36" fillId="0" borderId="52" xfId="52" applyFont="1" applyFill="1" applyBorder="1" applyAlignment="1">
      <alignment horizontal="left" vertical="center"/>
    </xf>
    <xf numFmtId="0" fontId="36" fillId="0" borderId="53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6" fillId="0" borderId="37" xfId="52" applyFont="1" applyBorder="1" applyAlignment="1">
      <alignment horizontal="left" vertical="center"/>
    </xf>
    <xf numFmtId="0" fontId="37" fillId="0" borderId="54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37" fillId="0" borderId="55" xfId="52" applyFont="1" applyBorder="1" applyAlignment="1">
      <alignment vertical="center"/>
    </xf>
    <xf numFmtId="58" fontId="17" fillId="0" borderId="55" xfId="52" applyNumberFormat="1" applyFont="1" applyBorder="1" applyAlignment="1">
      <alignment vertical="center"/>
    </xf>
    <xf numFmtId="0" fontId="37" fillId="0" borderId="55" xfId="52" applyFont="1" applyBorder="1" applyAlignment="1">
      <alignment horizontal="center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55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center" vertical="center"/>
    </xf>
    <xf numFmtId="0" fontId="37" fillId="0" borderId="58" xfId="52" applyFont="1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center" vertical="center"/>
    </xf>
    <xf numFmtId="0" fontId="17" fillId="0" borderId="47" xfId="52" applyFont="1" applyBorder="1" applyAlignment="1">
      <alignment horizontal="center" vertical="center"/>
    </xf>
    <xf numFmtId="0" fontId="17" fillId="0" borderId="59" xfId="52" applyFont="1" applyBorder="1" applyAlignment="1">
      <alignment horizontal="center" vertical="center"/>
    </xf>
    <xf numFmtId="0" fontId="20" fillId="0" borderId="28" xfId="52" applyFont="1" applyBorder="1" applyAlignment="1">
      <alignment horizontal="left" vertical="center"/>
    </xf>
    <xf numFmtId="0" fontId="20" fillId="0" borderId="42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9" fillId="0" borderId="31" xfId="52" applyFont="1" applyBorder="1" applyAlignment="1">
      <alignment horizontal="left" vertical="center"/>
    </xf>
    <xf numFmtId="0" fontId="9" fillId="0" borderId="42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37" xfId="52" applyFont="1" applyBorder="1" applyAlignment="1">
      <alignment horizontal="left" vertical="center"/>
    </xf>
    <xf numFmtId="0" fontId="9" fillId="0" borderId="44" xfId="52" applyFont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36" fillId="0" borderId="28" xfId="52" applyFont="1" applyBorder="1" applyAlignment="1">
      <alignment horizontal="center" vertical="center"/>
    </xf>
    <xf numFmtId="0" fontId="9" fillId="0" borderId="27" xfId="52" applyFont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36" fillId="0" borderId="44" xfId="52" applyFont="1" applyBorder="1" applyAlignment="1">
      <alignment horizontal="left" vertical="center"/>
    </xf>
    <xf numFmtId="0" fontId="20" fillId="0" borderId="60" xfId="52" applyFont="1" applyBorder="1" applyAlignment="1">
      <alignment horizontal="center" vertical="center"/>
    </xf>
    <xf numFmtId="0" fontId="37" fillId="0" borderId="61" xfId="52" applyFont="1" applyFill="1" applyBorder="1" applyAlignment="1">
      <alignment horizontal="left" vertical="center"/>
    </xf>
    <xf numFmtId="0" fontId="37" fillId="0" borderId="62" xfId="52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41" fillId="0" borderId="29" xfId="52" applyFont="1" applyBorder="1" applyAlignment="1">
      <alignment horizontal="center" vertical="top"/>
    </xf>
    <xf numFmtId="0" fontId="36" fillId="0" borderId="63" xfId="52" applyFont="1" applyBorder="1" applyAlignment="1">
      <alignment horizontal="left" vertical="center"/>
    </xf>
    <xf numFmtId="0" fontId="36" fillId="0" borderId="29" xfId="52" applyFont="1" applyBorder="1" applyAlignment="1">
      <alignment horizontal="left" vertical="center"/>
    </xf>
    <xf numFmtId="0" fontId="36" fillId="0" borderId="39" xfId="52" applyFont="1" applyBorder="1" applyAlignment="1">
      <alignment horizontal="left" vertical="center"/>
    </xf>
    <xf numFmtId="0" fontId="37" fillId="0" borderId="56" xfId="52" applyFont="1" applyBorder="1" applyAlignment="1">
      <alignment horizontal="left" vertical="center"/>
    </xf>
    <xf numFmtId="0" fontId="37" fillId="0" borderId="55" xfId="52" applyFont="1" applyBorder="1" applyAlignment="1">
      <alignment horizontal="left" vertical="center"/>
    </xf>
    <xf numFmtId="0" fontId="36" fillId="0" borderId="57" xfId="52" applyFont="1" applyBorder="1" applyAlignment="1">
      <alignment vertical="center"/>
    </xf>
    <xf numFmtId="0" fontId="17" fillId="0" borderId="58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17" fillId="0" borderId="58" xfId="52" applyFont="1" applyBorder="1" applyAlignment="1">
      <alignment vertical="center"/>
    </xf>
    <xf numFmtId="0" fontId="36" fillId="0" borderId="58" xfId="52" applyFont="1" applyBorder="1" applyAlignment="1">
      <alignment vertical="center"/>
    </xf>
    <xf numFmtId="0" fontId="36" fillId="0" borderId="57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36" fillId="0" borderId="58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6" fillId="0" borderId="52" xfId="52" applyFont="1" applyBorder="1" applyAlignment="1">
      <alignment horizontal="left" vertical="center" wrapText="1"/>
    </xf>
    <xf numFmtId="0" fontId="36" fillId="0" borderId="53" xfId="52" applyFont="1" applyBorder="1" applyAlignment="1">
      <alignment horizontal="left" vertical="center" wrapText="1"/>
    </xf>
    <xf numFmtId="0" fontId="36" fillId="0" borderId="57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42" fillId="0" borderId="64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0" fillId="0" borderId="21" xfId="52" applyNumberFormat="1" applyFont="1" applyBorder="1" applyAlignment="1">
      <alignment horizontal="center" vertical="center"/>
    </xf>
    <xf numFmtId="0" fontId="20" fillId="0" borderId="32" xfId="52" applyFont="1" applyBorder="1" applyAlignment="1">
      <alignment horizontal="left" vertical="center"/>
    </xf>
    <xf numFmtId="0" fontId="37" fillId="0" borderId="56" xfId="0" applyFont="1" applyBorder="1" applyAlignment="1">
      <alignment horizontal="left" vertical="center"/>
    </xf>
    <xf numFmtId="0" fontId="37" fillId="0" borderId="55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52" xfId="52" applyNumberFormat="1" applyFont="1" applyBorder="1" applyAlignment="1">
      <alignment horizontal="left" vertical="center"/>
    </xf>
    <xf numFmtId="9" fontId="20" fillId="0" borderId="53" xfId="52" applyNumberFormat="1" applyFont="1" applyBorder="1" applyAlignment="1">
      <alignment horizontal="left" vertical="center"/>
    </xf>
    <xf numFmtId="0" fontId="9" fillId="0" borderId="57" xfId="52" applyFont="1" applyFill="1" applyBorder="1" applyAlignment="1">
      <alignment horizontal="left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50" xfId="52" applyFont="1" applyFill="1" applyBorder="1" applyAlignment="1">
      <alignment horizontal="left" vertical="center"/>
    </xf>
    <xf numFmtId="0" fontId="9" fillId="0" borderId="53" xfId="52" applyFont="1" applyFill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20" fillId="0" borderId="66" xfId="52" applyFont="1" applyFill="1" applyBorder="1" applyAlignment="1">
      <alignment horizontal="left" vertical="center"/>
    </xf>
    <xf numFmtId="0" fontId="37" fillId="0" borderId="46" xfId="52" applyFont="1" applyBorder="1" applyAlignment="1">
      <alignment vertical="center"/>
    </xf>
    <xf numFmtId="0" fontId="43" fillId="0" borderId="55" xfId="52" applyFont="1" applyBorder="1" applyAlignment="1">
      <alignment horizontal="center" vertical="center"/>
    </xf>
    <xf numFmtId="0" fontId="37" fillId="0" borderId="47" xfId="52" applyFont="1" applyBorder="1" applyAlignment="1">
      <alignment vertical="center"/>
    </xf>
    <xf numFmtId="0" fontId="20" fillId="0" borderId="67" xfId="52" applyFont="1" applyBorder="1" applyAlignment="1">
      <alignment vertical="center"/>
    </xf>
    <xf numFmtId="0" fontId="37" fillId="0" borderId="67" xfId="52" applyFont="1" applyBorder="1" applyAlignment="1">
      <alignment vertical="center"/>
    </xf>
    <xf numFmtId="58" fontId="17" fillId="0" borderId="47" xfId="52" applyNumberFormat="1" applyFont="1" applyBorder="1" applyAlignment="1">
      <alignment vertical="center"/>
    </xf>
    <xf numFmtId="0" fontId="37" fillId="0" borderId="39" xfId="52" applyFont="1" applyBorder="1" applyAlignment="1">
      <alignment horizontal="center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36" fillId="0" borderId="69" xfId="52" applyFont="1" applyBorder="1" applyAlignment="1">
      <alignment horizontal="left" vertical="center"/>
    </xf>
    <xf numFmtId="0" fontId="37" fillId="0" borderId="61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45" xfId="52" applyFont="1" applyBorder="1" applyAlignment="1">
      <alignment horizontal="left" vertical="center" wrapText="1"/>
    </xf>
    <xf numFmtId="0" fontId="36" fillId="0" borderId="62" xfId="52" applyFont="1" applyBorder="1" applyAlignment="1">
      <alignment horizontal="left" vertical="center"/>
    </xf>
    <xf numFmtId="0" fontId="44" fillId="0" borderId="27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37" fillId="0" borderId="61" xfId="0" applyFont="1" applyBorder="1" applyAlignment="1">
      <alignment horizontal="left" vertical="center"/>
    </xf>
    <xf numFmtId="9" fontId="20" fillId="0" borderId="43" xfId="52" applyNumberFormat="1" applyFont="1" applyBorder="1" applyAlignment="1">
      <alignment horizontal="left" vertical="center"/>
    </xf>
    <xf numFmtId="9" fontId="20" fillId="0" borderId="45" xfId="52" applyNumberFormat="1" applyFont="1" applyBorder="1" applyAlignment="1">
      <alignment horizontal="left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45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37" fillId="0" borderId="71" xfId="52" applyFont="1" applyBorder="1" applyAlignment="1">
      <alignment horizontal="center" vertical="center"/>
    </xf>
    <xf numFmtId="0" fontId="20" fillId="0" borderId="67" xfId="52" applyFont="1" applyBorder="1" applyAlignment="1">
      <alignment horizontal="center" vertical="center"/>
    </xf>
    <xf numFmtId="0" fontId="20" fillId="0" borderId="69" xfId="52" applyFont="1" applyBorder="1" applyAlignment="1">
      <alignment horizontal="center" vertical="center"/>
    </xf>
    <xf numFmtId="0" fontId="20" fillId="0" borderId="69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6" fillId="0" borderId="1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17" xfId="0" applyBorder="1"/>
    <xf numFmtId="0" fontId="0" fillId="6" borderId="17" xfId="0" applyFill="1" applyBorder="1"/>
    <xf numFmtId="0" fontId="0" fillId="7" borderId="0" xfId="0" applyFill="1"/>
    <xf numFmtId="0" fontId="45" fillId="0" borderId="72" xfId="0" applyFont="1" applyBorder="1" applyAlignment="1">
      <alignment horizontal="center" vertical="center" wrapText="1"/>
    </xf>
    <xf numFmtId="0" fontId="46" fillId="0" borderId="73" xfId="0" applyFont="1" applyBorder="1" applyAlignment="1">
      <alignment horizontal="center" vertical="center"/>
    </xf>
    <xf numFmtId="0" fontId="4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1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1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1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89535</xdr:rowOff>
    </xdr:from>
    <xdr:to>
      <xdr:col>8</xdr:col>
      <xdr:colOff>918845</xdr:colOff>
      <xdr:row>5</xdr:row>
      <xdr:rowOff>144145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1490" y="670560"/>
          <a:ext cx="85026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</xdr:colOff>
      <xdr:row>2</xdr:row>
      <xdr:rowOff>43815</xdr:rowOff>
    </xdr:from>
    <xdr:to>
      <xdr:col>9</xdr:col>
      <xdr:colOff>926465</xdr:colOff>
      <xdr:row>4</xdr:row>
      <xdr:rowOff>139065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9730" y="624840"/>
          <a:ext cx="89598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5" customWidth="1"/>
    <col min="3" max="3" width="10.125" customWidth="1"/>
  </cols>
  <sheetData>
    <row r="1" ht="21" customHeight="1" spans="1:2">
      <c r="A1" s="426"/>
      <c r="B1" s="427" t="s">
        <v>0</v>
      </c>
    </row>
    <row r="2" spans="1:2">
      <c r="A2" s="10">
        <v>1</v>
      </c>
      <c r="B2" s="428" t="s">
        <v>1</v>
      </c>
    </row>
    <row r="3" spans="1:2">
      <c r="A3" s="10">
        <v>2</v>
      </c>
      <c r="B3" s="428" t="s">
        <v>2</v>
      </c>
    </row>
    <row r="4" spans="1:2">
      <c r="A4" s="10">
        <v>3</v>
      </c>
      <c r="B4" s="428" t="s">
        <v>3</v>
      </c>
    </row>
    <row r="5" spans="1:2">
      <c r="A5" s="10">
        <v>4</v>
      </c>
      <c r="B5" s="428" t="s">
        <v>4</v>
      </c>
    </row>
    <row r="6" spans="1:2">
      <c r="A6" s="10">
        <v>5</v>
      </c>
      <c r="B6" s="428" t="s">
        <v>5</v>
      </c>
    </row>
    <row r="7" spans="1:2">
      <c r="A7" s="10">
        <v>6</v>
      </c>
      <c r="B7" s="428" t="s">
        <v>6</v>
      </c>
    </row>
    <row r="8" s="424" customFormat="1" ht="15" customHeight="1" spans="1:2">
      <c r="A8" s="429">
        <v>7</v>
      </c>
      <c r="B8" s="430" t="s">
        <v>7</v>
      </c>
    </row>
    <row r="9" ht="18.95" customHeight="1" spans="1:2">
      <c r="A9" s="426"/>
      <c r="B9" s="431" t="s">
        <v>8</v>
      </c>
    </row>
    <row r="10" ht="15.95" customHeight="1" spans="1:2">
      <c r="A10" s="10">
        <v>1</v>
      </c>
      <c r="B10" s="432" t="s">
        <v>9</v>
      </c>
    </row>
    <row r="11" spans="1:2">
      <c r="A11" s="10">
        <v>2</v>
      </c>
      <c r="B11" s="428" t="s">
        <v>10</v>
      </c>
    </row>
    <row r="12" spans="1:2">
      <c r="A12" s="10">
        <v>3</v>
      </c>
      <c r="B12" s="430" t="s">
        <v>11</v>
      </c>
    </row>
    <row r="13" spans="1:2">
      <c r="A13" s="10">
        <v>4</v>
      </c>
      <c r="B13" s="428" t="s">
        <v>12</v>
      </c>
    </row>
    <row r="14" spans="1:2">
      <c r="A14" s="10">
        <v>5</v>
      </c>
      <c r="B14" s="428" t="s">
        <v>13</v>
      </c>
    </row>
    <row r="15" spans="1:2">
      <c r="A15" s="10">
        <v>6</v>
      </c>
      <c r="B15" s="428" t="s">
        <v>14</v>
      </c>
    </row>
    <row r="16" spans="1:2">
      <c r="A16" s="10">
        <v>7</v>
      </c>
      <c r="B16" s="428" t="s">
        <v>15</v>
      </c>
    </row>
    <row r="17" spans="1:2">
      <c r="A17" s="10">
        <v>8</v>
      </c>
      <c r="B17" s="428" t="s">
        <v>16</v>
      </c>
    </row>
    <row r="18" spans="1:2">
      <c r="A18" s="10">
        <v>9</v>
      </c>
      <c r="B18" s="428" t="s">
        <v>17</v>
      </c>
    </row>
    <row r="19" spans="1:2">
      <c r="A19" s="10"/>
      <c r="B19" s="428"/>
    </row>
    <row r="20" ht="20.25" spans="1:2">
      <c r="A20" s="426"/>
      <c r="B20" s="427" t="s">
        <v>18</v>
      </c>
    </row>
    <row r="21" spans="1:2">
      <c r="A21" s="10">
        <v>1</v>
      </c>
      <c r="B21" s="433" t="s">
        <v>19</v>
      </c>
    </row>
    <row r="22" spans="1:2">
      <c r="A22" s="10">
        <v>2</v>
      </c>
      <c r="B22" s="428" t="s">
        <v>20</v>
      </c>
    </row>
    <row r="23" spans="1:2">
      <c r="A23" s="10">
        <v>3</v>
      </c>
      <c r="B23" s="428" t="s">
        <v>21</v>
      </c>
    </row>
    <row r="24" spans="1:2">
      <c r="A24" s="10">
        <v>4</v>
      </c>
      <c r="B24" s="428" t="s">
        <v>22</v>
      </c>
    </row>
    <row r="25" spans="1:2">
      <c r="A25" s="10">
        <v>5</v>
      </c>
      <c r="B25" s="428" t="s">
        <v>23</v>
      </c>
    </row>
    <row r="26" spans="1:2">
      <c r="A26" s="10">
        <v>6</v>
      </c>
      <c r="B26" s="428" t="s">
        <v>24</v>
      </c>
    </row>
    <row r="27" spans="1:2">
      <c r="A27" s="10">
        <v>7</v>
      </c>
      <c r="B27" s="428" t="s">
        <v>25</v>
      </c>
    </row>
    <row r="28" spans="1:2">
      <c r="A28" s="10"/>
      <c r="B28" s="428"/>
    </row>
    <row r="29" ht="20.25" spans="1:2">
      <c r="A29" s="426"/>
      <c r="B29" s="427" t="s">
        <v>26</v>
      </c>
    </row>
    <row r="30" spans="1:2">
      <c r="A30" s="10">
        <v>1</v>
      </c>
      <c r="B30" s="433" t="s">
        <v>27</v>
      </c>
    </row>
    <row r="31" spans="1:2">
      <c r="A31" s="10">
        <v>2</v>
      </c>
      <c r="B31" s="428" t="s">
        <v>28</v>
      </c>
    </row>
    <row r="32" spans="1:2">
      <c r="A32" s="10">
        <v>3</v>
      </c>
      <c r="B32" s="428" t="s">
        <v>29</v>
      </c>
    </row>
    <row r="33" ht="28.5" spans="1:2">
      <c r="A33" s="10">
        <v>4</v>
      </c>
      <c r="B33" s="428" t="s">
        <v>30</v>
      </c>
    </row>
    <row r="34" spans="1:2">
      <c r="A34" s="10">
        <v>5</v>
      </c>
      <c r="B34" s="428" t="s">
        <v>31</v>
      </c>
    </row>
    <row r="35" spans="1:2">
      <c r="A35" s="10">
        <v>6</v>
      </c>
      <c r="B35" s="428" t="s">
        <v>32</v>
      </c>
    </row>
    <row r="36" spans="1:2">
      <c r="A36" s="10">
        <v>7</v>
      </c>
      <c r="B36" s="428" t="s">
        <v>33</v>
      </c>
    </row>
    <row r="37" spans="1:2">
      <c r="A37" s="10"/>
      <c r="B37" s="428"/>
    </row>
    <row r="39" spans="1:2">
      <c r="A39" s="434" t="s">
        <v>34</v>
      </c>
      <c r="B39" s="4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285</v>
      </c>
      <c r="H2" s="4"/>
      <c r="I2" s="4" t="s">
        <v>286</v>
      </c>
      <c r="J2" s="4"/>
      <c r="K2" s="6" t="s">
        <v>287</v>
      </c>
      <c r="L2" s="59" t="s">
        <v>288</v>
      </c>
      <c r="M2" s="24" t="s">
        <v>289</v>
      </c>
    </row>
    <row r="3" s="1" customFormat="1" ht="16.5" spans="1:13">
      <c r="A3" s="4"/>
      <c r="B3" s="7"/>
      <c r="C3" s="7"/>
      <c r="D3" s="7"/>
      <c r="E3" s="7"/>
      <c r="F3" s="7"/>
      <c r="G3" s="4" t="s">
        <v>290</v>
      </c>
      <c r="H3" s="4" t="s">
        <v>291</v>
      </c>
      <c r="I3" s="4" t="s">
        <v>290</v>
      </c>
      <c r="J3" s="4" t="s">
        <v>291</v>
      </c>
      <c r="K3" s="8"/>
      <c r="L3" s="60"/>
      <c r="M3" s="25"/>
    </row>
    <row r="4" ht="22" customHeight="1" spans="1:13">
      <c r="A4" s="50">
        <v>1</v>
      </c>
      <c r="B4" s="12" t="s">
        <v>272</v>
      </c>
      <c r="C4" s="17" t="s">
        <v>269</v>
      </c>
      <c r="D4" s="17" t="s">
        <v>270</v>
      </c>
      <c r="E4" s="12" t="s">
        <v>119</v>
      </c>
      <c r="F4" s="13" t="s">
        <v>271</v>
      </c>
      <c r="G4" s="51">
        <v>-0.04</v>
      </c>
      <c r="H4" s="51">
        <v>-0.01</v>
      </c>
      <c r="I4" s="51">
        <v>-0.06</v>
      </c>
      <c r="J4" s="51">
        <v>-0.01</v>
      </c>
      <c r="K4" s="55"/>
      <c r="L4" s="9"/>
      <c r="M4" s="9"/>
    </row>
    <row r="5" ht="22" customHeight="1" spans="1:13">
      <c r="A5" s="50">
        <v>2</v>
      </c>
      <c r="B5" s="12" t="s">
        <v>272</v>
      </c>
      <c r="C5" s="17" t="s">
        <v>274</v>
      </c>
      <c r="D5" s="17" t="s">
        <v>270</v>
      </c>
      <c r="E5" s="12" t="s">
        <v>275</v>
      </c>
      <c r="F5" s="13" t="s">
        <v>271</v>
      </c>
      <c r="G5" s="51">
        <v>-0.03</v>
      </c>
      <c r="H5" s="51">
        <v>0</v>
      </c>
      <c r="I5" s="51">
        <v>-0.05</v>
      </c>
      <c r="J5" s="51">
        <v>0</v>
      </c>
      <c r="K5" s="55"/>
      <c r="L5" s="9"/>
      <c r="M5" s="9"/>
    </row>
    <row r="6" ht="22" customHeight="1" spans="1:13">
      <c r="A6" s="50">
        <v>3</v>
      </c>
      <c r="B6" s="12" t="s">
        <v>272</v>
      </c>
      <c r="C6" s="17" t="s">
        <v>276</v>
      </c>
      <c r="D6" s="17" t="s">
        <v>270</v>
      </c>
      <c r="E6" s="12" t="s">
        <v>118</v>
      </c>
      <c r="F6" s="13" t="s">
        <v>271</v>
      </c>
      <c r="G6" s="51">
        <v>-0.04</v>
      </c>
      <c r="H6" s="51">
        <v>-0.01</v>
      </c>
      <c r="I6" s="51">
        <v>-0.06</v>
      </c>
      <c r="J6" s="51">
        <v>0</v>
      </c>
      <c r="K6" s="55"/>
      <c r="L6" s="9"/>
      <c r="M6" s="9"/>
    </row>
    <row r="7" ht="22" customHeight="1" spans="1:13">
      <c r="A7" s="50">
        <v>4</v>
      </c>
      <c r="B7" s="12" t="s">
        <v>272</v>
      </c>
      <c r="C7" s="17" t="s">
        <v>277</v>
      </c>
      <c r="D7" s="17" t="s">
        <v>270</v>
      </c>
      <c r="E7" s="12" t="s">
        <v>278</v>
      </c>
      <c r="F7" s="13" t="s">
        <v>271</v>
      </c>
      <c r="G7" s="51">
        <v>-0.02</v>
      </c>
      <c r="H7" s="51">
        <v>0</v>
      </c>
      <c r="I7" s="51">
        <v>-0.03</v>
      </c>
      <c r="J7" s="51">
        <v>0</v>
      </c>
      <c r="K7" s="55"/>
      <c r="L7" s="9"/>
      <c r="M7" s="9"/>
    </row>
    <row r="8" ht="22" customHeight="1" spans="1:13">
      <c r="A8" s="50">
        <v>5</v>
      </c>
      <c r="B8" s="12" t="s">
        <v>272</v>
      </c>
      <c r="C8" s="17" t="s">
        <v>279</v>
      </c>
      <c r="D8" s="17" t="s">
        <v>270</v>
      </c>
      <c r="E8" s="17" t="s">
        <v>280</v>
      </c>
      <c r="F8" s="13" t="s">
        <v>271</v>
      </c>
      <c r="G8" s="51">
        <v>-0.04</v>
      </c>
      <c r="H8" s="51">
        <v>0</v>
      </c>
      <c r="I8" s="51">
        <v>-0.06</v>
      </c>
      <c r="J8" s="51">
        <v>0</v>
      </c>
      <c r="K8" s="55"/>
      <c r="L8" s="10"/>
      <c r="M8" s="10"/>
    </row>
    <row r="9" ht="22" customHeight="1" spans="1:13">
      <c r="A9" s="50"/>
      <c r="B9" s="52"/>
      <c r="C9" s="53"/>
      <c r="D9" s="53"/>
      <c r="E9" s="53"/>
      <c r="F9" s="54"/>
      <c r="G9" s="55"/>
      <c r="H9" s="56"/>
      <c r="I9" s="56"/>
      <c r="J9" s="56"/>
      <c r="K9" s="55"/>
      <c r="L9" s="10"/>
      <c r="M9" s="10"/>
    </row>
    <row r="10" ht="22" customHeight="1" spans="1:13">
      <c r="A10" s="50"/>
      <c r="B10" s="52"/>
      <c r="C10" s="53"/>
      <c r="D10" s="53"/>
      <c r="E10" s="53"/>
      <c r="F10" s="54"/>
      <c r="G10" s="55"/>
      <c r="H10" s="56"/>
      <c r="I10" s="56"/>
      <c r="J10" s="56"/>
      <c r="K10" s="55"/>
      <c r="L10" s="10"/>
      <c r="M10" s="10"/>
    </row>
    <row r="11" ht="22" customHeight="1" spans="1:13">
      <c r="A11" s="50"/>
      <c r="B11" s="52"/>
      <c r="C11" s="53"/>
      <c r="D11" s="53"/>
      <c r="E11" s="53"/>
      <c r="F11" s="54"/>
      <c r="G11" s="55"/>
      <c r="H11" s="56"/>
      <c r="I11" s="56"/>
      <c r="J11" s="56"/>
      <c r="K11" s="55"/>
      <c r="L11" s="10"/>
      <c r="M11" s="10"/>
    </row>
    <row r="12" s="2" customFormat="1" ht="18.75" spans="1:13">
      <c r="A12" s="18" t="s">
        <v>292</v>
      </c>
      <c r="B12" s="19"/>
      <c r="C12" s="19"/>
      <c r="D12" s="53"/>
      <c r="E12" s="20"/>
      <c r="F12" s="54"/>
      <c r="G12" s="28"/>
      <c r="H12" s="18" t="s">
        <v>282</v>
      </c>
      <c r="I12" s="19"/>
      <c r="J12" s="19"/>
      <c r="K12" s="20"/>
      <c r="L12" s="61"/>
      <c r="M12" s="26"/>
    </row>
    <row r="13" ht="84" customHeight="1" spans="1:13">
      <c r="A13" s="57" t="s">
        <v>293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4" sqref="A4:I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35" t="s">
        <v>296</v>
      </c>
      <c r="H2" s="36"/>
      <c r="I2" s="46"/>
      <c r="J2" s="35" t="s">
        <v>297</v>
      </c>
      <c r="K2" s="36"/>
      <c r="L2" s="46"/>
      <c r="M2" s="35" t="s">
        <v>298</v>
      </c>
      <c r="N2" s="36"/>
      <c r="O2" s="46"/>
      <c r="P2" s="35" t="s">
        <v>299</v>
      </c>
      <c r="Q2" s="36"/>
      <c r="R2" s="46"/>
      <c r="S2" s="36" t="s">
        <v>300</v>
      </c>
      <c r="T2" s="36"/>
      <c r="U2" s="46"/>
      <c r="V2" s="31" t="s">
        <v>301</v>
      </c>
      <c r="W2" s="31" t="s">
        <v>268</v>
      </c>
    </row>
    <row r="3" s="1" customFormat="1" ht="16.5" spans="1:23">
      <c r="A3" s="7"/>
      <c r="B3" s="37"/>
      <c r="C3" s="37"/>
      <c r="D3" s="37"/>
      <c r="E3" s="37"/>
      <c r="F3" s="37"/>
      <c r="G3" s="4" t="s">
        <v>302</v>
      </c>
      <c r="H3" s="4" t="s">
        <v>67</v>
      </c>
      <c r="I3" s="4" t="s">
        <v>259</v>
      </c>
      <c r="J3" s="4" t="s">
        <v>302</v>
      </c>
      <c r="K3" s="4" t="s">
        <v>67</v>
      </c>
      <c r="L3" s="4" t="s">
        <v>259</v>
      </c>
      <c r="M3" s="4" t="s">
        <v>302</v>
      </c>
      <c r="N3" s="4" t="s">
        <v>67</v>
      </c>
      <c r="O3" s="4" t="s">
        <v>259</v>
      </c>
      <c r="P3" s="4" t="s">
        <v>302</v>
      </c>
      <c r="Q3" s="4" t="s">
        <v>67</v>
      </c>
      <c r="R3" s="4" t="s">
        <v>259</v>
      </c>
      <c r="S3" s="4" t="s">
        <v>302</v>
      </c>
      <c r="T3" s="4" t="s">
        <v>67</v>
      </c>
      <c r="U3" s="4" t="s">
        <v>259</v>
      </c>
      <c r="V3" s="49"/>
      <c r="W3" s="49"/>
    </row>
    <row r="4" ht="25" customHeight="1" spans="1:23">
      <c r="A4" s="27" t="s">
        <v>303</v>
      </c>
      <c r="B4" s="12" t="s">
        <v>272</v>
      </c>
      <c r="C4" s="17" t="s">
        <v>269</v>
      </c>
      <c r="D4" s="17" t="s">
        <v>270</v>
      </c>
      <c r="E4" s="12" t="s">
        <v>119</v>
      </c>
      <c r="F4" s="13" t="s">
        <v>271</v>
      </c>
      <c r="G4" s="38" t="s">
        <v>304</v>
      </c>
      <c r="H4" s="38"/>
      <c r="I4" s="38" t="s">
        <v>305</v>
      </c>
      <c r="J4" s="38"/>
      <c r="K4" s="47"/>
      <c r="L4" s="47"/>
      <c r="M4" s="9"/>
      <c r="N4" s="9"/>
      <c r="O4" s="9"/>
      <c r="P4" s="9"/>
      <c r="Q4" s="9"/>
      <c r="R4" s="9"/>
      <c r="S4" s="9"/>
      <c r="T4" s="9"/>
      <c r="U4" s="9"/>
      <c r="V4" s="9" t="s">
        <v>306</v>
      </c>
      <c r="W4" s="9"/>
    </row>
    <row r="5" ht="25" customHeight="1" spans="1:23">
      <c r="A5" s="27" t="s">
        <v>303</v>
      </c>
      <c r="B5" s="12" t="s">
        <v>272</v>
      </c>
      <c r="C5" s="17" t="s">
        <v>274</v>
      </c>
      <c r="D5" s="17" t="s">
        <v>270</v>
      </c>
      <c r="E5" s="12" t="s">
        <v>275</v>
      </c>
      <c r="F5" s="13" t="s">
        <v>271</v>
      </c>
      <c r="G5" s="39" t="s">
        <v>307</v>
      </c>
      <c r="H5" s="40"/>
      <c r="I5" s="48"/>
      <c r="J5" s="39" t="s">
        <v>308</v>
      </c>
      <c r="K5" s="40"/>
      <c r="L5" s="48"/>
      <c r="M5" s="35" t="s">
        <v>309</v>
      </c>
      <c r="N5" s="36"/>
      <c r="O5" s="46"/>
      <c r="P5" s="35" t="s">
        <v>310</v>
      </c>
      <c r="Q5" s="36"/>
      <c r="R5" s="46"/>
      <c r="S5" s="36" t="s">
        <v>311</v>
      </c>
      <c r="T5" s="36"/>
      <c r="U5" s="46"/>
      <c r="V5" s="9"/>
      <c r="W5" s="9"/>
    </row>
    <row r="6" ht="25" customHeight="1" spans="1:23">
      <c r="A6" s="27" t="s">
        <v>303</v>
      </c>
      <c r="B6" s="12" t="s">
        <v>272</v>
      </c>
      <c r="C6" s="17" t="s">
        <v>276</v>
      </c>
      <c r="D6" s="17" t="s">
        <v>270</v>
      </c>
      <c r="E6" s="12" t="s">
        <v>118</v>
      </c>
      <c r="F6" s="13" t="s">
        <v>271</v>
      </c>
      <c r="G6" s="41" t="s">
        <v>302</v>
      </c>
      <c r="H6" s="41" t="s">
        <v>67</v>
      </c>
      <c r="I6" s="41" t="s">
        <v>259</v>
      </c>
      <c r="J6" s="41" t="s">
        <v>302</v>
      </c>
      <c r="K6" s="41" t="s">
        <v>67</v>
      </c>
      <c r="L6" s="41" t="s">
        <v>259</v>
      </c>
      <c r="M6" s="4" t="s">
        <v>302</v>
      </c>
      <c r="N6" s="4" t="s">
        <v>67</v>
      </c>
      <c r="O6" s="4" t="s">
        <v>259</v>
      </c>
      <c r="P6" s="4" t="s">
        <v>302</v>
      </c>
      <c r="Q6" s="4" t="s">
        <v>67</v>
      </c>
      <c r="R6" s="4" t="s">
        <v>259</v>
      </c>
      <c r="S6" s="4" t="s">
        <v>302</v>
      </c>
      <c r="T6" s="4" t="s">
        <v>67</v>
      </c>
      <c r="U6" s="4" t="s">
        <v>259</v>
      </c>
      <c r="V6" s="9"/>
      <c r="W6" s="9"/>
    </row>
    <row r="7" ht="25" customHeight="1" spans="1:23">
      <c r="A7" s="27" t="s">
        <v>303</v>
      </c>
      <c r="B7" s="12" t="s">
        <v>272</v>
      </c>
      <c r="C7" s="17" t="s">
        <v>277</v>
      </c>
      <c r="D7" s="17" t="s">
        <v>270</v>
      </c>
      <c r="E7" s="12" t="s">
        <v>278</v>
      </c>
      <c r="F7" s="13" t="s">
        <v>271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5" customHeight="1" spans="1:23">
      <c r="A8" s="27" t="s">
        <v>303</v>
      </c>
      <c r="B8" s="12" t="s">
        <v>272</v>
      </c>
      <c r="C8" s="17" t="s">
        <v>279</v>
      </c>
      <c r="D8" s="17" t="s">
        <v>270</v>
      </c>
      <c r="E8" s="17" t="s">
        <v>280</v>
      </c>
      <c r="F8" s="13" t="s">
        <v>271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3"/>
      <c r="B10" s="43"/>
      <c r="C10" s="43"/>
      <c r="D10" s="43"/>
      <c r="E10" s="43"/>
      <c r="F10" s="4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8" t="s">
        <v>292</v>
      </c>
      <c r="B11" s="19"/>
      <c r="C11" s="19"/>
      <c r="D11" s="19"/>
      <c r="E11" s="20"/>
      <c r="F11" s="21"/>
      <c r="G11" s="28"/>
      <c r="H11" s="34"/>
      <c r="I11" s="34"/>
      <c r="J11" s="18" t="s">
        <v>282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6"/>
    </row>
    <row r="12" ht="80" customHeight="1" spans="1:23">
      <c r="A12" s="44" t="s">
        <v>312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314</v>
      </c>
      <c r="B2" s="31" t="s">
        <v>255</v>
      </c>
      <c r="C2" s="31" t="s">
        <v>256</v>
      </c>
      <c r="D2" s="31" t="s">
        <v>257</v>
      </c>
      <c r="E2" s="31" t="s">
        <v>258</v>
      </c>
      <c r="F2" s="31" t="s">
        <v>259</v>
      </c>
      <c r="G2" s="30" t="s">
        <v>315</v>
      </c>
      <c r="H2" s="30" t="s">
        <v>316</v>
      </c>
      <c r="I2" s="30" t="s">
        <v>317</v>
      </c>
      <c r="J2" s="30" t="s">
        <v>316</v>
      </c>
      <c r="K2" s="30" t="s">
        <v>318</v>
      </c>
      <c r="L2" s="30" t="s">
        <v>316</v>
      </c>
      <c r="M2" s="31" t="s">
        <v>301</v>
      </c>
      <c r="N2" s="31" t="s">
        <v>268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314</v>
      </c>
      <c r="B4" s="33" t="s">
        <v>319</v>
      </c>
      <c r="C4" s="33" t="s">
        <v>302</v>
      </c>
      <c r="D4" s="33" t="s">
        <v>257</v>
      </c>
      <c r="E4" s="31" t="s">
        <v>258</v>
      </c>
      <c r="F4" s="31" t="s">
        <v>259</v>
      </c>
      <c r="G4" s="30" t="s">
        <v>315</v>
      </c>
      <c r="H4" s="30" t="s">
        <v>316</v>
      </c>
      <c r="I4" s="30" t="s">
        <v>317</v>
      </c>
      <c r="J4" s="30" t="s">
        <v>316</v>
      </c>
      <c r="K4" s="30" t="s">
        <v>318</v>
      </c>
      <c r="L4" s="30" t="s">
        <v>316</v>
      </c>
      <c r="M4" s="31" t="s">
        <v>301</v>
      </c>
      <c r="N4" s="31" t="s">
        <v>268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320</v>
      </c>
      <c r="B11" s="19"/>
      <c r="C11" s="19"/>
      <c r="D11" s="20"/>
      <c r="E11" s="21"/>
      <c r="F11" s="34"/>
      <c r="G11" s="28"/>
      <c r="H11" s="34"/>
      <c r="I11" s="18" t="s">
        <v>321</v>
      </c>
      <c r="J11" s="19"/>
      <c r="K11" s="19"/>
      <c r="L11" s="19"/>
      <c r="M11" s="19"/>
      <c r="N11" s="26"/>
    </row>
    <row r="12" ht="16.5" spans="1:14">
      <c r="A12" s="22" t="s">
        <v>322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19" sqref="E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324</v>
      </c>
      <c r="H2" s="4" t="s">
        <v>325</v>
      </c>
      <c r="I2" s="4" t="s">
        <v>326</v>
      </c>
      <c r="J2" s="4" t="s">
        <v>327</v>
      </c>
      <c r="K2" s="5" t="s">
        <v>301</v>
      </c>
      <c r="L2" s="5" t="s">
        <v>268</v>
      </c>
    </row>
    <row r="3" spans="1:12">
      <c r="A3" s="27" t="s">
        <v>303</v>
      </c>
      <c r="B3" s="12" t="s">
        <v>272</v>
      </c>
      <c r="C3" s="17" t="s">
        <v>269</v>
      </c>
      <c r="D3" s="17" t="s">
        <v>270</v>
      </c>
      <c r="E3" s="12" t="s">
        <v>119</v>
      </c>
      <c r="F3" s="13" t="s">
        <v>271</v>
      </c>
      <c r="G3" s="9" t="s">
        <v>328</v>
      </c>
      <c r="H3" s="9" t="s">
        <v>329</v>
      </c>
      <c r="I3" s="9"/>
      <c r="J3" s="9"/>
      <c r="K3" s="29" t="s">
        <v>330</v>
      </c>
      <c r="L3" s="9" t="s">
        <v>273</v>
      </c>
    </row>
    <row r="4" spans="1:12">
      <c r="A4" s="27" t="s">
        <v>303</v>
      </c>
      <c r="B4" s="12" t="s">
        <v>272</v>
      </c>
      <c r="C4" s="17" t="s">
        <v>274</v>
      </c>
      <c r="D4" s="17" t="s">
        <v>270</v>
      </c>
      <c r="E4" s="12" t="s">
        <v>275</v>
      </c>
      <c r="F4" s="13" t="s">
        <v>271</v>
      </c>
      <c r="G4" s="9" t="s">
        <v>328</v>
      </c>
      <c r="H4" s="9" t="s">
        <v>329</v>
      </c>
      <c r="I4" s="9"/>
      <c r="J4" s="9"/>
      <c r="K4" s="29" t="s">
        <v>330</v>
      </c>
      <c r="L4" s="9" t="s">
        <v>273</v>
      </c>
    </row>
    <row r="5" spans="1:12">
      <c r="A5" s="27" t="s">
        <v>303</v>
      </c>
      <c r="B5" s="12" t="s">
        <v>272</v>
      </c>
      <c r="C5" s="17" t="s">
        <v>276</v>
      </c>
      <c r="D5" s="17" t="s">
        <v>270</v>
      </c>
      <c r="E5" s="12" t="s">
        <v>118</v>
      </c>
      <c r="F5" s="13" t="s">
        <v>271</v>
      </c>
      <c r="G5" s="9" t="s">
        <v>328</v>
      </c>
      <c r="H5" s="9" t="s">
        <v>329</v>
      </c>
      <c r="I5" s="9"/>
      <c r="J5" s="9"/>
      <c r="K5" s="29" t="s">
        <v>330</v>
      </c>
      <c r="L5" s="9" t="s">
        <v>273</v>
      </c>
    </row>
    <row r="6" spans="1:12">
      <c r="A6" s="27" t="s">
        <v>303</v>
      </c>
      <c r="B6" s="12" t="s">
        <v>272</v>
      </c>
      <c r="C6" s="17" t="s">
        <v>277</v>
      </c>
      <c r="D6" s="17" t="s">
        <v>270</v>
      </c>
      <c r="E6" s="12" t="s">
        <v>278</v>
      </c>
      <c r="F6" s="13" t="s">
        <v>271</v>
      </c>
      <c r="G6" s="9" t="s">
        <v>328</v>
      </c>
      <c r="H6" s="9" t="s">
        <v>329</v>
      </c>
      <c r="I6" s="9"/>
      <c r="J6" s="9"/>
      <c r="K6" s="29" t="s">
        <v>330</v>
      </c>
      <c r="L6" s="9" t="s">
        <v>273</v>
      </c>
    </row>
    <row r="7" spans="1:12">
      <c r="A7" s="27" t="s">
        <v>303</v>
      </c>
      <c r="B7" s="12" t="s">
        <v>272</v>
      </c>
      <c r="C7" s="17" t="s">
        <v>279</v>
      </c>
      <c r="D7" s="17" t="s">
        <v>270</v>
      </c>
      <c r="E7" s="17" t="s">
        <v>280</v>
      </c>
      <c r="F7" s="13" t="s">
        <v>271</v>
      </c>
      <c r="G7" s="9" t="s">
        <v>328</v>
      </c>
      <c r="H7" s="9" t="s">
        <v>329</v>
      </c>
      <c r="I7" s="10"/>
      <c r="J7" s="10"/>
      <c r="K7" s="29" t="s">
        <v>330</v>
      </c>
      <c r="L7" s="9" t="s">
        <v>273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8" t="s">
        <v>331</v>
      </c>
      <c r="B9" s="19"/>
      <c r="C9" s="19"/>
      <c r="D9" s="19"/>
      <c r="E9" s="20"/>
      <c r="F9" s="21"/>
      <c r="G9" s="28"/>
      <c r="H9" s="18" t="s">
        <v>332</v>
      </c>
      <c r="I9" s="19"/>
      <c r="J9" s="19"/>
      <c r="K9" s="19"/>
      <c r="L9" s="26"/>
    </row>
    <row r="10" ht="16.5" spans="1:12">
      <c r="A10" s="22" t="s">
        <v>333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302</v>
      </c>
      <c r="D2" s="5" t="s">
        <v>257</v>
      </c>
      <c r="E2" s="5" t="s">
        <v>258</v>
      </c>
      <c r="F2" s="4" t="s">
        <v>335</v>
      </c>
      <c r="G2" s="4" t="s">
        <v>286</v>
      </c>
      <c r="H2" s="6" t="s">
        <v>287</v>
      </c>
      <c r="I2" s="24" t="s">
        <v>289</v>
      </c>
    </row>
    <row r="3" s="1" customFormat="1" ht="16.5" spans="1:9">
      <c r="A3" s="4"/>
      <c r="B3" s="7"/>
      <c r="C3" s="7"/>
      <c r="D3" s="7"/>
      <c r="E3" s="7"/>
      <c r="F3" s="4" t="s">
        <v>336</v>
      </c>
      <c r="G3" s="4" t="s">
        <v>290</v>
      </c>
      <c r="H3" s="8"/>
      <c r="I3" s="25"/>
    </row>
    <row r="4" spans="1:9">
      <c r="A4" s="9">
        <v>1</v>
      </c>
      <c r="B4" s="10" t="s">
        <v>305</v>
      </c>
      <c r="C4" s="11" t="s">
        <v>337</v>
      </c>
      <c r="D4" s="12" t="s">
        <v>119</v>
      </c>
      <c r="E4" s="13" t="s">
        <v>271</v>
      </c>
      <c r="F4" s="14">
        <v>-0.015</v>
      </c>
      <c r="G4" s="14">
        <v>-0.025</v>
      </c>
      <c r="H4" s="9"/>
      <c r="I4" s="9" t="s">
        <v>273</v>
      </c>
    </row>
    <row r="5" spans="1:9">
      <c r="A5" s="9">
        <v>2</v>
      </c>
      <c r="B5" s="10" t="s">
        <v>305</v>
      </c>
      <c r="C5" s="11" t="s">
        <v>337</v>
      </c>
      <c r="D5" s="12" t="s">
        <v>275</v>
      </c>
      <c r="E5" s="13" t="s">
        <v>271</v>
      </c>
      <c r="F5" s="15">
        <v>-0.05</v>
      </c>
      <c r="G5" s="14">
        <v>-0.03</v>
      </c>
      <c r="H5" s="9"/>
      <c r="I5" s="9" t="s">
        <v>273</v>
      </c>
    </row>
    <row r="6" spans="1:9">
      <c r="A6" s="9">
        <v>3</v>
      </c>
      <c r="B6" s="10" t="s">
        <v>305</v>
      </c>
      <c r="C6" s="11" t="s">
        <v>337</v>
      </c>
      <c r="D6" s="12" t="s">
        <v>118</v>
      </c>
      <c r="E6" s="13" t="s">
        <v>271</v>
      </c>
      <c r="F6" s="14">
        <v>-0.04</v>
      </c>
      <c r="G6" s="14">
        <v>-0.03</v>
      </c>
      <c r="H6" s="9"/>
      <c r="I6" s="9" t="s">
        <v>273</v>
      </c>
    </row>
    <row r="7" spans="1:10">
      <c r="A7" s="9">
        <v>4</v>
      </c>
      <c r="B7" s="10" t="s">
        <v>305</v>
      </c>
      <c r="C7" s="11" t="s">
        <v>337</v>
      </c>
      <c r="D7" s="12" t="s">
        <v>278</v>
      </c>
      <c r="E7" s="13" t="s">
        <v>271</v>
      </c>
      <c r="F7" s="16">
        <v>-0.07</v>
      </c>
      <c r="G7" s="14">
        <v>-0.035</v>
      </c>
      <c r="H7" s="9"/>
      <c r="I7" s="9" t="s">
        <v>338</v>
      </c>
      <c r="J7" t="s">
        <v>339</v>
      </c>
    </row>
    <row r="8" spans="1:9">
      <c r="A8" s="9">
        <v>5</v>
      </c>
      <c r="B8" s="10" t="s">
        <v>305</v>
      </c>
      <c r="C8" s="11" t="s">
        <v>337</v>
      </c>
      <c r="D8" s="17" t="s">
        <v>280</v>
      </c>
      <c r="E8" s="13" t="s">
        <v>271</v>
      </c>
      <c r="F8" s="14">
        <v>-0.04</v>
      </c>
      <c r="G8" s="14">
        <v>-0.03</v>
      </c>
      <c r="H8" s="9"/>
      <c r="I8" s="9" t="s">
        <v>273</v>
      </c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340</v>
      </c>
      <c r="B12" s="19"/>
      <c r="C12" s="19"/>
      <c r="D12" s="20"/>
      <c r="E12" s="21"/>
      <c r="F12" s="18" t="s">
        <v>341</v>
      </c>
      <c r="G12" s="19"/>
      <c r="H12" s="20"/>
      <c r="I12" s="26"/>
    </row>
    <row r="13" ht="16.5" spans="1:9">
      <c r="A13" s="22" t="s">
        <v>342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4" t="s">
        <v>35</v>
      </c>
      <c r="C2" s="405"/>
      <c r="D2" s="405"/>
      <c r="E2" s="405"/>
      <c r="F2" s="405"/>
      <c r="G2" s="405"/>
      <c r="H2" s="405"/>
      <c r="I2" s="419"/>
    </row>
    <row r="3" ht="27.95" customHeight="1" spans="2:9">
      <c r="B3" s="406"/>
      <c r="C3" s="407"/>
      <c r="D3" s="408" t="s">
        <v>36</v>
      </c>
      <c r="E3" s="409"/>
      <c r="F3" s="410" t="s">
        <v>37</v>
      </c>
      <c r="G3" s="411"/>
      <c r="H3" s="408" t="s">
        <v>38</v>
      </c>
      <c r="I3" s="420"/>
    </row>
    <row r="4" ht="27.95" customHeight="1" spans="2:9">
      <c r="B4" s="406" t="s">
        <v>39</v>
      </c>
      <c r="C4" s="407" t="s">
        <v>40</v>
      </c>
      <c r="D4" s="407" t="s">
        <v>41</v>
      </c>
      <c r="E4" s="407" t="s">
        <v>42</v>
      </c>
      <c r="F4" s="412" t="s">
        <v>41</v>
      </c>
      <c r="G4" s="412" t="s">
        <v>42</v>
      </c>
      <c r="H4" s="407" t="s">
        <v>41</v>
      </c>
      <c r="I4" s="421" t="s">
        <v>42</v>
      </c>
    </row>
    <row r="5" ht="27.95" customHeight="1" spans="2:9">
      <c r="B5" s="413" t="s">
        <v>43</v>
      </c>
      <c r="C5" s="10">
        <v>13</v>
      </c>
      <c r="D5" s="10">
        <v>0</v>
      </c>
      <c r="E5" s="10">
        <v>1</v>
      </c>
      <c r="F5" s="414">
        <v>0</v>
      </c>
      <c r="G5" s="414">
        <v>1</v>
      </c>
      <c r="H5" s="10">
        <v>1</v>
      </c>
      <c r="I5" s="422">
        <v>2</v>
      </c>
    </row>
    <row r="6" ht="27.95" customHeight="1" spans="2:9">
      <c r="B6" s="413" t="s">
        <v>44</v>
      </c>
      <c r="C6" s="10">
        <v>20</v>
      </c>
      <c r="D6" s="10">
        <v>0</v>
      </c>
      <c r="E6" s="10">
        <v>1</v>
      </c>
      <c r="F6" s="414">
        <v>1</v>
      </c>
      <c r="G6" s="414">
        <v>2</v>
      </c>
      <c r="H6" s="10">
        <v>2</v>
      </c>
      <c r="I6" s="422">
        <v>3</v>
      </c>
    </row>
    <row r="7" ht="27.95" customHeight="1" spans="2:9">
      <c r="B7" s="413" t="s">
        <v>45</v>
      </c>
      <c r="C7" s="10">
        <v>32</v>
      </c>
      <c r="D7" s="10">
        <v>0</v>
      </c>
      <c r="E7" s="10">
        <v>1</v>
      </c>
      <c r="F7" s="414">
        <v>2</v>
      </c>
      <c r="G7" s="414">
        <v>3</v>
      </c>
      <c r="H7" s="10">
        <v>3</v>
      </c>
      <c r="I7" s="422">
        <v>4</v>
      </c>
    </row>
    <row r="8" ht="27.95" customHeight="1" spans="2:9">
      <c r="B8" s="413" t="s">
        <v>46</v>
      </c>
      <c r="C8" s="10">
        <v>50</v>
      </c>
      <c r="D8" s="10">
        <v>1</v>
      </c>
      <c r="E8" s="10">
        <v>2</v>
      </c>
      <c r="F8" s="414">
        <v>3</v>
      </c>
      <c r="G8" s="414">
        <v>4</v>
      </c>
      <c r="H8" s="10">
        <v>5</v>
      </c>
      <c r="I8" s="422">
        <v>6</v>
      </c>
    </row>
    <row r="9" ht="27.95" customHeight="1" spans="2:9">
      <c r="B9" s="413" t="s">
        <v>47</v>
      </c>
      <c r="C9" s="10">
        <v>80</v>
      </c>
      <c r="D9" s="10">
        <v>2</v>
      </c>
      <c r="E9" s="10">
        <v>3</v>
      </c>
      <c r="F9" s="414">
        <v>5</v>
      </c>
      <c r="G9" s="414">
        <v>6</v>
      </c>
      <c r="H9" s="10">
        <v>7</v>
      </c>
      <c r="I9" s="422">
        <v>8</v>
      </c>
    </row>
    <row r="10" ht="27.95" customHeight="1" spans="2:9">
      <c r="B10" s="413" t="s">
        <v>48</v>
      </c>
      <c r="C10" s="10">
        <v>125</v>
      </c>
      <c r="D10" s="10">
        <v>3</v>
      </c>
      <c r="E10" s="10">
        <v>4</v>
      </c>
      <c r="F10" s="414">
        <v>7</v>
      </c>
      <c r="G10" s="414">
        <v>8</v>
      </c>
      <c r="H10" s="10">
        <v>10</v>
      </c>
      <c r="I10" s="422">
        <v>11</v>
      </c>
    </row>
    <row r="11" ht="27.95" customHeight="1" spans="2:9">
      <c r="B11" s="413" t="s">
        <v>49</v>
      </c>
      <c r="C11" s="10">
        <v>200</v>
      </c>
      <c r="D11" s="10">
        <v>5</v>
      </c>
      <c r="E11" s="10">
        <v>6</v>
      </c>
      <c r="F11" s="414">
        <v>10</v>
      </c>
      <c r="G11" s="414">
        <v>11</v>
      </c>
      <c r="H11" s="10">
        <v>14</v>
      </c>
      <c r="I11" s="422">
        <v>15</v>
      </c>
    </row>
    <row r="12" ht="27.95" customHeight="1" spans="2:9">
      <c r="B12" s="415" t="s">
        <v>50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23">
        <v>22</v>
      </c>
    </row>
    <row r="14" spans="2:4">
      <c r="B14" s="418" t="s">
        <v>51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34" customWidth="1"/>
    <col min="2" max="9" width="10.375" style="234"/>
    <col min="10" max="10" width="8.875" style="234" customWidth="1"/>
    <col min="11" max="11" width="12" style="234" customWidth="1"/>
    <col min="12" max="16384" width="10.375" style="234"/>
  </cols>
  <sheetData>
    <row r="1" ht="21" spans="1:11">
      <c r="A1" s="338" t="s">
        <v>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1" t="s">
        <v>56</v>
      </c>
      <c r="J2" s="311"/>
      <c r="K2" s="312"/>
    </row>
    <row r="3" ht="14.25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ht="18" customHeight="1" spans="1:11">
      <c r="A4" s="245" t="s">
        <v>61</v>
      </c>
      <c r="B4" s="246" t="s">
        <v>62</v>
      </c>
      <c r="C4" s="247"/>
      <c r="D4" s="245" t="s">
        <v>63</v>
      </c>
      <c r="E4" s="248"/>
      <c r="F4" s="249">
        <v>45657</v>
      </c>
      <c r="G4" s="250"/>
      <c r="H4" s="245" t="s">
        <v>64</v>
      </c>
      <c r="I4" s="248"/>
      <c r="J4" s="155" t="s">
        <v>65</v>
      </c>
      <c r="K4" s="156" t="s">
        <v>66</v>
      </c>
    </row>
    <row r="5" ht="14.25" spans="1:11">
      <c r="A5" s="251" t="s">
        <v>67</v>
      </c>
      <c r="B5" s="155" t="s">
        <v>68</v>
      </c>
      <c r="C5" s="156"/>
      <c r="D5" s="245" t="s">
        <v>69</v>
      </c>
      <c r="E5" s="248"/>
      <c r="F5" s="249">
        <v>45588</v>
      </c>
      <c r="G5" s="250"/>
      <c r="H5" s="245" t="s">
        <v>70</v>
      </c>
      <c r="I5" s="248"/>
      <c r="J5" s="155" t="s">
        <v>65</v>
      </c>
      <c r="K5" s="156" t="s">
        <v>66</v>
      </c>
    </row>
    <row r="6" ht="14.25" spans="1:11">
      <c r="A6" s="245" t="s">
        <v>71</v>
      </c>
      <c r="B6" s="252" t="s">
        <v>72</v>
      </c>
      <c r="C6" s="253">
        <v>6</v>
      </c>
      <c r="D6" s="251" t="s">
        <v>73</v>
      </c>
      <c r="E6" s="254"/>
      <c r="F6" s="249">
        <v>45604</v>
      </c>
      <c r="G6" s="250"/>
      <c r="H6" s="245" t="s">
        <v>74</v>
      </c>
      <c r="I6" s="248"/>
      <c r="J6" s="155" t="s">
        <v>65</v>
      </c>
      <c r="K6" s="156" t="s">
        <v>66</v>
      </c>
    </row>
    <row r="7" ht="14.25" spans="1:11">
      <c r="A7" s="245" t="s">
        <v>75</v>
      </c>
      <c r="B7" s="255">
        <v>10910</v>
      </c>
      <c r="C7" s="256"/>
      <c r="D7" s="251" t="s">
        <v>76</v>
      </c>
      <c r="E7" s="257"/>
      <c r="F7" s="249">
        <v>45621</v>
      </c>
      <c r="G7" s="250"/>
      <c r="H7" s="245" t="s">
        <v>77</v>
      </c>
      <c r="I7" s="248"/>
      <c r="J7" s="155" t="s">
        <v>65</v>
      </c>
      <c r="K7" s="156" t="s">
        <v>66</v>
      </c>
    </row>
    <row r="8" ht="15" spans="1:11">
      <c r="A8" s="258" t="s">
        <v>78</v>
      </c>
      <c r="B8" s="259" t="s">
        <v>79</v>
      </c>
      <c r="C8" s="260"/>
      <c r="D8" s="261" t="s">
        <v>80</v>
      </c>
      <c r="E8" s="262"/>
      <c r="F8" s="263">
        <v>45626</v>
      </c>
      <c r="G8" s="264"/>
      <c r="H8" s="261" t="s">
        <v>81</v>
      </c>
      <c r="I8" s="262"/>
      <c r="J8" s="281" t="s">
        <v>65</v>
      </c>
      <c r="K8" s="313" t="s">
        <v>66</v>
      </c>
    </row>
    <row r="9" ht="15" spans="1:11">
      <c r="A9" s="339" t="s">
        <v>82</v>
      </c>
      <c r="B9" s="340"/>
      <c r="C9" s="340"/>
      <c r="D9" s="341"/>
      <c r="E9" s="341"/>
      <c r="F9" s="341"/>
      <c r="G9" s="341"/>
      <c r="H9" s="341"/>
      <c r="I9" s="341"/>
      <c r="J9" s="341"/>
      <c r="K9" s="386"/>
    </row>
    <row r="10" ht="15" spans="1:11">
      <c r="A10" s="342" t="s">
        <v>83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87"/>
    </row>
    <row r="11" ht="14.25" spans="1:11">
      <c r="A11" s="344" t="s">
        <v>84</v>
      </c>
      <c r="B11" s="345" t="s">
        <v>85</v>
      </c>
      <c r="C11" s="346" t="s">
        <v>86</v>
      </c>
      <c r="D11" s="347"/>
      <c r="E11" s="348" t="s">
        <v>87</v>
      </c>
      <c r="F11" s="345" t="s">
        <v>85</v>
      </c>
      <c r="G11" s="346" t="s">
        <v>86</v>
      </c>
      <c r="H11" s="346" t="s">
        <v>88</v>
      </c>
      <c r="I11" s="348" t="s">
        <v>89</v>
      </c>
      <c r="J11" s="345" t="s">
        <v>85</v>
      </c>
      <c r="K11" s="388" t="s">
        <v>86</v>
      </c>
    </row>
    <row r="12" ht="14.25" spans="1:11">
      <c r="A12" s="251" t="s">
        <v>90</v>
      </c>
      <c r="B12" s="271" t="s">
        <v>85</v>
      </c>
      <c r="C12" s="155" t="s">
        <v>86</v>
      </c>
      <c r="D12" s="257"/>
      <c r="E12" s="254" t="s">
        <v>91</v>
      </c>
      <c r="F12" s="271" t="s">
        <v>85</v>
      </c>
      <c r="G12" s="155" t="s">
        <v>86</v>
      </c>
      <c r="H12" s="155" t="s">
        <v>88</v>
      </c>
      <c r="I12" s="254" t="s">
        <v>92</v>
      </c>
      <c r="J12" s="271" t="s">
        <v>85</v>
      </c>
      <c r="K12" s="156" t="s">
        <v>86</v>
      </c>
    </row>
    <row r="13" ht="14.25" spans="1:11">
      <c r="A13" s="251" t="s">
        <v>93</v>
      </c>
      <c r="B13" s="271" t="s">
        <v>85</v>
      </c>
      <c r="C13" s="155" t="s">
        <v>86</v>
      </c>
      <c r="D13" s="257"/>
      <c r="E13" s="254" t="s">
        <v>94</v>
      </c>
      <c r="F13" s="155" t="s">
        <v>95</v>
      </c>
      <c r="G13" s="155" t="s">
        <v>96</v>
      </c>
      <c r="H13" s="155" t="s">
        <v>88</v>
      </c>
      <c r="I13" s="254" t="s">
        <v>97</v>
      </c>
      <c r="J13" s="271" t="s">
        <v>85</v>
      </c>
      <c r="K13" s="156" t="s">
        <v>86</v>
      </c>
    </row>
    <row r="14" ht="15" spans="1:11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15"/>
    </row>
    <row r="15" ht="15" spans="1:11">
      <c r="A15" s="342" t="s">
        <v>99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87"/>
    </row>
    <row r="16" ht="14.25" spans="1:11">
      <c r="A16" s="349" t="s">
        <v>100</v>
      </c>
      <c r="B16" s="346" t="s">
        <v>95</v>
      </c>
      <c r="C16" s="346" t="s">
        <v>96</v>
      </c>
      <c r="D16" s="350"/>
      <c r="E16" s="351" t="s">
        <v>101</v>
      </c>
      <c r="F16" s="346" t="s">
        <v>95</v>
      </c>
      <c r="G16" s="346" t="s">
        <v>96</v>
      </c>
      <c r="H16" s="352"/>
      <c r="I16" s="351" t="s">
        <v>102</v>
      </c>
      <c r="J16" s="346" t="s">
        <v>95</v>
      </c>
      <c r="K16" s="388" t="s">
        <v>96</v>
      </c>
    </row>
    <row r="17" customHeight="1" spans="1:22">
      <c r="A17" s="288" t="s">
        <v>103</v>
      </c>
      <c r="B17" s="155" t="s">
        <v>95</v>
      </c>
      <c r="C17" s="155" t="s">
        <v>96</v>
      </c>
      <c r="D17" s="353"/>
      <c r="E17" s="289" t="s">
        <v>104</v>
      </c>
      <c r="F17" s="155" t="s">
        <v>95</v>
      </c>
      <c r="G17" s="155" t="s">
        <v>96</v>
      </c>
      <c r="H17" s="354"/>
      <c r="I17" s="289" t="s">
        <v>105</v>
      </c>
      <c r="J17" s="155" t="s">
        <v>95</v>
      </c>
      <c r="K17" s="156" t="s">
        <v>96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55" t="s">
        <v>106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0"/>
    </row>
    <row r="19" s="337" customFormat="1" ht="18" customHeight="1" spans="1:11">
      <c r="A19" s="342" t="s">
        <v>107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87"/>
    </row>
    <row r="20" customHeight="1" spans="1:11">
      <c r="A20" s="357" t="s">
        <v>108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1"/>
    </row>
    <row r="21" ht="21.75" customHeight="1" spans="1:11">
      <c r="A21" s="359" t="s">
        <v>109</v>
      </c>
      <c r="B21" s="360"/>
      <c r="C21" s="360" t="s">
        <v>110</v>
      </c>
      <c r="D21" s="360" t="s">
        <v>111</v>
      </c>
      <c r="E21" s="360" t="s">
        <v>112</v>
      </c>
      <c r="F21" s="360" t="s">
        <v>113</v>
      </c>
      <c r="G21" s="360" t="s">
        <v>114</v>
      </c>
      <c r="H21" s="360" t="s">
        <v>115</v>
      </c>
      <c r="I21" s="360" t="s">
        <v>116</v>
      </c>
      <c r="J21" s="289"/>
      <c r="K21" s="323" t="s">
        <v>117</v>
      </c>
    </row>
    <row r="22" ht="23" customHeight="1" spans="1:11">
      <c r="A22" s="361" t="s">
        <v>118</v>
      </c>
      <c r="B22" s="362"/>
      <c r="C22" s="362"/>
      <c r="D22" s="362" t="s">
        <v>95</v>
      </c>
      <c r="E22" s="362" t="s">
        <v>95</v>
      </c>
      <c r="F22" s="362" t="s">
        <v>95</v>
      </c>
      <c r="G22" s="362" t="s">
        <v>95</v>
      </c>
      <c r="H22" s="362" t="s">
        <v>95</v>
      </c>
      <c r="I22" s="362"/>
      <c r="J22" s="362"/>
      <c r="K22" s="392"/>
    </row>
    <row r="23" ht="23" customHeight="1" spans="1:11">
      <c r="A23" s="361" t="s">
        <v>119</v>
      </c>
      <c r="B23" s="362"/>
      <c r="C23" s="362"/>
      <c r="D23" s="362" t="s">
        <v>95</v>
      </c>
      <c r="E23" s="362" t="s">
        <v>95</v>
      </c>
      <c r="F23" s="362" t="s">
        <v>95</v>
      </c>
      <c r="G23" s="362" t="s">
        <v>95</v>
      </c>
      <c r="H23" s="362" t="s">
        <v>95</v>
      </c>
      <c r="I23" s="362"/>
      <c r="J23" s="362"/>
      <c r="K23" s="393"/>
    </row>
    <row r="24" ht="23" customHeight="1" spans="1:11">
      <c r="A24" s="361" t="s">
        <v>120</v>
      </c>
      <c r="B24" s="362"/>
      <c r="C24" s="362"/>
      <c r="D24" s="362" t="s">
        <v>95</v>
      </c>
      <c r="E24" s="362" t="s">
        <v>95</v>
      </c>
      <c r="F24" s="362" t="s">
        <v>95</v>
      </c>
      <c r="G24" s="362" t="s">
        <v>95</v>
      </c>
      <c r="H24" s="362" t="s">
        <v>95</v>
      </c>
      <c r="I24" s="362"/>
      <c r="J24" s="362"/>
      <c r="K24" s="393"/>
    </row>
    <row r="25" ht="23" customHeight="1" spans="1:11">
      <c r="A25" s="361" t="s">
        <v>121</v>
      </c>
      <c r="B25" s="362"/>
      <c r="C25" s="362"/>
      <c r="D25" s="362" t="s">
        <v>95</v>
      </c>
      <c r="E25" s="362" t="s">
        <v>95</v>
      </c>
      <c r="F25" s="362" t="s">
        <v>95</v>
      </c>
      <c r="G25" s="362" t="s">
        <v>95</v>
      </c>
      <c r="H25" s="362" t="s">
        <v>95</v>
      </c>
      <c r="I25" s="362"/>
      <c r="J25" s="362"/>
      <c r="K25" s="393"/>
    </row>
    <row r="26" ht="23" customHeight="1" spans="1:11">
      <c r="A26" s="363"/>
      <c r="B26" s="362"/>
      <c r="C26" s="362"/>
      <c r="D26" s="362"/>
      <c r="E26" s="362"/>
      <c r="F26" s="362"/>
      <c r="G26" s="362"/>
      <c r="H26" s="362"/>
      <c r="I26" s="362"/>
      <c r="J26" s="362"/>
      <c r="K26" s="393"/>
    </row>
    <row r="27" ht="18" customHeight="1" spans="1:11">
      <c r="A27" s="364" t="s">
        <v>122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94"/>
    </row>
    <row r="28" ht="18.75" customHeight="1" spans="1:11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95"/>
    </row>
    <row r="29" ht="18.75" customHeight="1" spans="1:1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96"/>
    </row>
    <row r="30" ht="18" customHeight="1" spans="1:11">
      <c r="A30" s="364" t="s">
        <v>123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94"/>
    </row>
    <row r="31" ht="14.25" spans="1:11">
      <c r="A31" s="370" t="s">
        <v>124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97"/>
    </row>
    <row r="32" ht="15" spans="1:11">
      <c r="A32" s="163" t="s">
        <v>125</v>
      </c>
      <c r="B32" s="164"/>
      <c r="C32" s="155" t="s">
        <v>65</v>
      </c>
      <c r="D32" s="155" t="s">
        <v>66</v>
      </c>
      <c r="E32" s="372" t="s">
        <v>126</v>
      </c>
      <c r="F32" s="373"/>
      <c r="G32" s="373"/>
      <c r="H32" s="373"/>
      <c r="I32" s="373"/>
      <c r="J32" s="373"/>
      <c r="K32" s="398"/>
    </row>
    <row r="33" ht="15" spans="1:11">
      <c r="A33" s="374" t="s">
        <v>127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</row>
    <row r="34" ht="21" customHeight="1" spans="1:11">
      <c r="A34" s="375" t="s">
        <v>128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99"/>
    </row>
    <row r="35" ht="21" customHeight="1" spans="1:11">
      <c r="A35" s="296" t="s">
        <v>129</v>
      </c>
      <c r="B35" s="297"/>
      <c r="C35" s="297"/>
      <c r="D35" s="297"/>
      <c r="E35" s="297"/>
      <c r="F35" s="297"/>
      <c r="G35" s="297"/>
      <c r="H35" s="297"/>
      <c r="I35" s="297"/>
      <c r="J35" s="297"/>
      <c r="K35" s="326"/>
    </row>
    <row r="36" ht="21" customHeight="1" spans="1:11">
      <c r="A36" s="296" t="s">
        <v>130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6"/>
    </row>
    <row r="37" ht="21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326"/>
    </row>
    <row r="38" ht="21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326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6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6"/>
    </row>
    <row r="41" ht="15" spans="1:11">
      <c r="A41" s="291" t="s">
        <v>131</v>
      </c>
      <c r="B41" s="292"/>
      <c r="C41" s="292"/>
      <c r="D41" s="292"/>
      <c r="E41" s="292"/>
      <c r="F41" s="292"/>
      <c r="G41" s="292"/>
      <c r="H41" s="292"/>
      <c r="I41" s="292"/>
      <c r="J41" s="292"/>
      <c r="K41" s="324"/>
    </row>
    <row r="42" ht="15" spans="1:11">
      <c r="A42" s="342" t="s">
        <v>132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87"/>
    </row>
    <row r="43" ht="14.25" spans="1:11">
      <c r="A43" s="349" t="s">
        <v>133</v>
      </c>
      <c r="B43" s="346" t="s">
        <v>95</v>
      </c>
      <c r="C43" s="346" t="s">
        <v>96</v>
      </c>
      <c r="D43" s="346" t="s">
        <v>88</v>
      </c>
      <c r="E43" s="351" t="s">
        <v>134</v>
      </c>
      <c r="F43" s="346" t="s">
        <v>95</v>
      </c>
      <c r="G43" s="346" t="s">
        <v>96</v>
      </c>
      <c r="H43" s="346" t="s">
        <v>88</v>
      </c>
      <c r="I43" s="351" t="s">
        <v>135</v>
      </c>
      <c r="J43" s="346" t="s">
        <v>95</v>
      </c>
      <c r="K43" s="388" t="s">
        <v>96</v>
      </c>
    </row>
    <row r="44" ht="14.25" spans="1:11">
      <c r="A44" s="288" t="s">
        <v>87</v>
      </c>
      <c r="B44" s="155" t="s">
        <v>95</v>
      </c>
      <c r="C44" s="155" t="s">
        <v>96</v>
      </c>
      <c r="D44" s="155" t="s">
        <v>88</v>
      </c>
      <c r="E44" s="289" t="s">
        <v>94</v>
      </c>
      <c r="F44" s="155" t="s">
        <v>95</v>
      </c>
      <c r="G44" s="155" t="s">
        <v>96</v>
      </c>
      <c r="H44" s="155" t="s">
        <v>88</v>
      </c>
      <c r="I44" s="289" t="s">
        <v>105</v>
      </c>
      <c r="J44" s="155" t="s">
        <v>95</v>
      </c>
      <c r="K44" s="156" t="s">
        <v>96</v>
      </c>
    </row>
    <row r="45" ht="15" spans="1:11">
      <c r="A45" s="261" t="s">
        <v>98</v>
      </c>
      <c r="B45" s="262"/>
      <c r="C45" s="262"/>
      <c r="D45" s="262"/>
      <c r="E45" s="262"/>
      <c r="F45" s="262"/>
      <c r="G45" s="262"/>
      <c r="H45" s="262"/>
      <c r="I45" s="262"/>
      <c r="J45" s="262"/>
      <c r="K45" s="315"/>
    </row>
    <row r="46" ht="15" spans="1:11">
      <c r="A46" s="374" t="s">
        <v>136</v>
      </c>
      <c r="B46" s="374"/>
      <c r="C46" s="374"/>
      <c r="D46" s="374"/>
      <c r="E46" s="374"/>
      <c r="F46" s="374"/>
      <c r="G46" s="374"/>
      <c r="H46" s="374"/>
      <c r="I46" s="374"/>
      <c r="J46" s="374"/>
      <c r="K46" s="374"/>
    </row>
    <row r="47" ht="15" spans="1:11">
      <c r="A47" s="375"/>
      <c r="B47" s="376"/>
      <c r="C47" s="376"/>
      <c r="D47" s="376"/>
      <c r="E47" s="376"/>
      <c r="F47" s="376"/>
      <c r="G47" s="376"/>
      <c r="H47" s="376"/>
      <c r="I47" s="376"/>
      <c r="J47" s="376"/>
      <c r="K47" s="399"/>
    </row>
    <row r="48" ht="15" spans="1:11">
      <c r="A48" s="377" t="s">
        <v>137</v>
      </c>
      <c r="B48" s="378" t="s">
        <v>138</v>
      </c>
      <c r="C48" s="378"/>
      <c r="D48" s="379" t="s">
        <v>139</v>
      </c>
      <c r="E48" s="380" t="s">
        <v>140</v>
      </c>
      <c r="F48" s="381" t="s">
        <v>141</v>
      </c>
      <c r="G48" s="382">
        <v>45616</v>
      </c>
      <c r="H48" s="383" t="s">
        <v>142</v>
      </c>
      <c r="I48" s="400"/>
      <c r="J48" s="401" t="s">
        <v>143</v>
      </c>
      <c r="K48" s="402"/>
    </row>
    <row r="49" ht="15" spans="1:11">
      <c r="A49" s="374" t="s">
        <v>144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4"/>
    </row>
    <row r="50" ht="15" spans="1:11">
      <c r="A50" s="384" t="s">
        <v>145</v>
      </c>
      <c r="B50" s="385"/>
      <c r="C50" s="385"/>
      <c r="D50" s="385"/>
      <c r="E50" s="385"/>
      <c r="F50" s="385"/>
      <c r="G50" s="385"/>
      <c r="H50" s="385"/>
      <c r="I50" s="385"/>
      <c r="J50" s="385"/>
      <c r="K50" s="403"/>
    </row>
    <row r="51" ht="15" spans="1:11">
      <c r="A51" s="377" t="s">
        <v>137</v>
      </c>
      <c r="B51" s="378" t="s">
        <v>138</v>
      </c>
      <c r="C51" s="378"/>
      <c r="D51" s="379" t="s">
        <v>139</v>
      </c>
      <c r="E51" s="380" t="s">
        <v>140</v>
      </c>
      <c r="F51" s="381" t="s">
        <v>141</v>
      </c>
      <c r="G51" s="382">
        <v>45616</v>
      </c>
      <c r="H51" s="383" t="s">
        <v>142</v>
      </c>
      <c r="I51" s="400"/>
      <c r="J51" s="401" t="s">
        <v>143</v>
      </c>
      <c r="K51" s="4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M14" sqref="M14"/>
    </sheetView>
  </sheetViews>
  <sheetFormatPr defaultColWidth="9" defaultRowHeight="14.25"/>
  <cols>
    <col min="1" max="1" width="15.625" style="73" customWidth="1"/>
    <col min="2" max="2" width="9" style="73" customWidth="1"/>
    <col min="3" max="4" width="8.5" style="74" customWidth="1"/>
    <col min="5" max="7" width="8.5" style="73" customWidth="1"/>
    <col min="8" max="8" width="10.25" style="73" customWidth="1"/>
    <col min="9" max="9" width="6.5" style="73" customWidth="1"/>
    <col min="10" max="10" width="2.75" style="73" customWidth="1"/>
    <col min="11" max="11" width="9.15833333333333" style="73" customWidth="1"/>
    <col min="12" max="12" width="10.75" style="73" customWidth="1"/>
    <col min="13" max="16" width="9.75" style="73" customWidth="1"/>
    <col min="17" max="17" width="9.75" style="332" customWidth="1"/>
    <col min="18" max="255" width="9" style="73"/>
    <col min="256" max="16384" width="9" style="77"/>
  </cols>
  <sheetData>
    <row r="1" s="73" customFormat="1" ht="29" customHeight="1" spans="1:258">
      <c r="A1" s="228" t="s">
        <v>146</v>
      </c>
      <c r="B1" s="228"/>
      <c r="C1" s="230"/>
      <c r="D1" s="230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336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  <c r="IR1" s="77"/>
      <c r="IS1" s="77"/>
      <c r="IT1" s="77"/>
      <c r="IU1" s="77"/>
      <c r="IV1" s="77"/>
      <c r="IW1" s="77"/>
      <c r="IX1" s="77"/>
    </row>
    <row r="2" s="73" customFormat="1" ht="20" customHeight="1" spans="1:258">
      <c r="A2" s="82" t="s">
        <v>61</v>
      </c>
      <c r="B2" s="83" t="str">
        <f>首期!B4</f>
        <v>TAJJAN82235</v>
      </c>
      <c r="C2" s="84"/>
      <c r="D2" s="85"/>
      <c r="E2" s="86" t="s">
        <v>67</v>
      </c>
      <c r="F2" s="87" t="str">
        <f>首期!B5</f>
        <v>女式短袖T恤</v>
      </c>
      <c r="G2" s="87"/>
      <c r="H2" s="87"/>
      <c r="I2" s="87"/>
      <c r="J2" s="113"/>
      <c r="K2" s="114" t="s">
        <v>57</v>
      </c>
      <c r="L2" s="115" t="s">
        <v>56</v>
      </c>
      <c r="M2" s="115"/>
      <c r="N2" s="115"/>
      <c r="O2" s="115"/>
      <c r="P2" s="116"/>
      <c r="Q2" s="139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  <c r="IW2" s="77"/>
      <c r="IX2" s="77"/>
    </row>
    <row r="3" s="73" customFormat="1" ht="15" spans="1:258">
      <c r="A3" s="88" t="s">
        <v>147</v>
      </c>
      <c r="B3" s="89" t="s">
        <v>148</v>
      </c>
      <c r="C3" s="90"/>
      <c r="D3" s="89"/>
      <c r="E3" s="89"/>
      <c r="F3" s="89"/>
      <c r="G3" s="89"/>
      <c r="H3" s="89"/>
      <c r="I3" s="89"/>
      <c r="J3" s="117"/>
      <c r="K3" s="118"/>
      <c r="L3" s="118"/>
      <c r="M3" s="118"/>
      <c r="N3" s="118"/>
      <c r="O3" s="118"/>
      <c r="P3" s="119"/>
      <c r="Q3" s="140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  <c r="IX3" s="77"/>
    </row>
    <row r="4" s="73" customFormat="1" ht="16.5" spans="1:258">
      <c r="A4" s="88"/>
      <c r="B4" s="91" t="s">
        <v>111</v>
      </c>
      <c r="C4" s="92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3"/>
      <c r="I4" s="120" t="s">
        <v>149</v>
      </c>
      <c r="J4" s="117"/>
      <c r="K4" s="121"/>
      <c r="L4" s="122" t="s">
        <v>113</v>
      </c>
      <c r="M4" s="123" t="s">
        <v>121</v>
      </c>
      <c r="N4" s="123" t="s">
        <v>121</v>
      </c>
      <c r="O4" s="123"/>
      <c r="P4" s="123" t="s">
        <v>113</v>
      </c>
      <c r="Q4" s="141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</row>
    <row r="5" s="73" customFormat="1" ht="16.5" spans="1:258">
      <c r="A5" s="88"/>
      <c r="B5" s="94" t="s">
        <v>150</v>
      </c>
      <c r="C5" s="92" t="s">
        <v>151</v>
      </c>
      <c r="D5" s="94" t="s">
        <v>152</v>
      </c>
      <c r="E5" s="94" t="s">
        <v>153</v>
      </c>
      <c r="F5" s="94" t="s">
        <v>154</v>
      </c>
      <c r="G5" s="94" t="s">
        <v>155</v>
      </c>
      <c r="H5" s="93"/>
      <c r="I5" s="120"/>
      <c r="J5" s="124"/>
      <c r="K5" s="125"/>
      <c r="L5" s="126"/>
      <c r="M5" s="127" t="s">
        <v>156</v>
      </c>
      <c r="N5" s="127" t="s">
        <v>157</v>
      </c>
      <c r="O5" s="127"/>
      <c r="P5" s="127" t="s">
        <v>121</v>
      </c>
      <c r="Q5" s="142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</row>
    <row r="6" s="73" customFormat="1" ht="20" customHeight="1" spans="1:258">
      <c r="A6" s="95" t="s">
        <v>158</v>
      </c>
      <c r="B6" s="96">
        <f>C6-2</f>
        <v>56</v>
      </c>
      <c r="C6" s="97">
        <v>58</v>
      </c>
      <c r="D6" s="96">
        <f>C6+2</f>
        <v>60</v>
      </c>
      <c r="E6" s="96">
        <f>D6+2</f>
        <v>62</v>
      </c>
      <c r="F6" s="96">
        <f>E6+1</f>
        <v>63</v>
      </c>
      <c r="G6" s="96">
        <f>F6+1</f>
        <v>64</v>
      </c>
      <c r="H6" s="98"/>
      <c r="I6" s="128" t="s">
        <v>159</v>
      </c>
      <c r="J6" s="124"/>
      <c r="K6" s="125"/>
      <c r="L6" s="125"/>
      <c r="M6" s="125" t="s">
        <v>160</v>
      </c>
      <c r="N6" s="125" t="s">
        <v>161</v>
      </c>
      <c r="O6" s="125"/>
      <c r="P6" s="125" t="s">
        <v>161</v>
      </c>
      <c r="Q6" s="143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  <c r="IW6" s="77"/>
      <c r="IX6" s="77"/>
    </row>
    <row r="7" s="73" customFormat="1" ht="20" customHeight="1" spans="1:258">
      <c r="A7" s="99" t="s">
        <v>162</v>
      </c>
      <c r="B7" s="96">
        <f t="shared" ref="B7:B9" si="0">C7-4</f>
        <v>87</v>
      </c>
      <c r="C7" s="97">
        <v>91</v>
      </c>
      <c r="D7" s="96">
        <f t="shared" ref="D7:D9" si="1">C7+4</f>
        <v>95</v>
      </c>
      <c r="E7" s="96">
        <f>D7+4</f>
        <v>99</v>
      </c>
      <c r="F7" s="96">
        <f t="shared" ref="F7:F9" si="2">E7+6</f>
        <v>105</v>
      </c>
      <c r="G7" s="96">
        <f>F7+6</f>
        <v>111</v>
      </c>
      <c r="H7" s="98"/>
      <c r="I7" s="128" t="s">
        <v>159</v>
      </c>
      <c r="J7" s="124"/>
      <c r="K7" s="125"/>
      <c r="L7" s="125"/>
      <c r="M7" s="125" t="s">
        <v>163</v>
      </c>
      <c r="N7" s="125" t="s">
        <v>160</v>
      </c>
      <c r="O7" s="125"/>
      <c r="P7" s="125" t="s">
        <v>164</v>
      </c>
      <c r="Q7" s="143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  <c r="IW7" s="77"/>
      <c r="IX7" s="77"/>
    </row>
    <row r="8" s="73" customFormat="1" ht="20" customHeight="1" spans="1:258">
      <c r="A8" s="99" t="s">
        <v>165</v>
      </c>
      <c r="B8" s="96">
        <f t="shared" si="0"/>
        <v>84</v>
      </c>
      <c r="C8" s="97">
        <v>88</v>
      </c>
      <c r="D8" s="96">
        <f t="shared" si="1"/>
        <v>92</v>
      </c>
      <c r="E8" s="96">
        <f>D8+5</f>
        <v>97</v>
      </c>
      <c r="F8" s="96">
        <f t="shared" si="2"/>
        <v>103</v>
      </c>
      <c r="G8" s="96">
        <f>F8+7</f>
        <v>110</v>
      </c>
      <c r="H8" s="98"/>
      <c r="I8" s="128" t="s">
        <v>159</v>
      </c>
      <c r="J8" s="124"/>
      <c r="K8" s="125"/>
      <c r="L8" s="125"/>
      <c r="M8" s="125" t="s">
        <v>164</v>
      </c>
      <c r="N8" s="125" t="s">
        <v>160</v>
      </c>
      <c r="O8" s="125"/>
      <c r="P8" s="125" t="s">
        <v>166</v>
      </c>
      <c r="Q8" s="143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  <c r="IX8" s="77"/>
    </row>
    <row r="9" s="73" customFormat="1" ht="20" customHeight="1" spans="1:258">
      <c r="A9" s="99" t="s">
        <v>167</v>
      </c>
      <c r="B9" s="96">
        <f t="shared" si="0"/>
        <v>91</v>
      </c>
      <c r="C9" s="97">
        <v>95</v>
      </c>
      <c r="D9" s="96">
        <f t="shared" si="1"/>
        <v>99</v>
      </c>
      <c r="E9" s="96">
        <f>D9+5</f>
        <v>104</v>
      </c>
      <c r="F9" s="96">
        <f t="shared" si="2"/>
        <v>110</v>
      </c>
      <c r="G9" s="96">
        <f>F9+7</f>
        <v>117</v>
      </c>
      <c r="H9" s="98"/>
      <c r="I9" s="128" t="s">
        <v>168</v>
      </c>
      <c r="J9" s="124"/>
      <c r="K9" s="125"/>
      <c r="L9" s="125"/>
      <c r="M9" s="125" t="s">
        <v>164</v>
      </c>
      <c r="N9" s="125" t="s">
        <v>160</v>
      </c>
      <c r="O9" s="125"/>
      <c r="P9" s="125" t="s">
        <v>164</v>
      </c>
      <c r="Q9" s="143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</row>
    <row r="10" s="73" customFormat="1" ht="20" customHeight="1" spans="1:258">
      <c r="A10" s="99" t="s">
        <v>169</v>
      </c>
      <c r="B10" s="100">
        <f>C10-1</f>
        <v>38</v>
      </c>
      <c r="C10" s="101">
        <v>39</v>
      </c>
      <c r="D10" s="100">
        <f>C10+1</f>
        <v>40</v>
      </c>
      <c r="E10" s="100">
        <f>D10+1</f>
        <v>41</v>
      </c>
      <c r="F10" s="100">
        <f>E10+1.2</f>
        <v>42.2</v>
      </c>
      <c r="G10" s="100">
        <f>F10+1.2</f>
        <v>43.4</v>
      </c>
      <c r="H10" s="98"/>
      <c r="I10" s="128" t="s">
        <v>168</v>
      </c>
      <c r="J10" s="124"/>
      <c r="K10" s="125"/>
      <c r="L10" s="125"/>
      <c r="M10" s="125" t="s">
        <v>170</v>
      </c>
      <c r="N10" s="125" t="s">
        <v>160</v>
      </c>
      <c r="O10" s="125"/>
      <c r="P10" s="125" t="s">
        <v>171</v>
      </c>
      <c r="Q10" s="143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</row>
    <row r="11" s="73" customFormat="1" ht="20" customHeight="1" spans="1:258">
      <c r="A11" s="102" t="s">
        <v>172</v>
      </c>
      <c r="B11" s="100">
        <f>C11-0.5</f>
        <v>16.5</v>
      </c>
      <c r="C11" s="101">
        <v>17</v>
      </c>
      <c r="D11" s="100">
        <f t="shared" ref="D11:G11" si="3">C11+0.5</f>
        <v>17.5</v>
      </c>
      <c r="E11" s="100">
        <f t="shared" si="3"/>
        <v>18</v>
      </c>
      <c r="F11" s="100">
        <f t="shared" si="3"/>
        <v>18.5</v>
      </c>
      <c r="G11" s="100">
        <f t="shared" si="3"/>
        <v>19</v>
      </c>
      <c r="H11" s="98"/>
      <c r="I11" s="128" t="s">
        <v>173</v>
      </c>
      <c r="J11" s="124"/>
      <c r="K11" s="125"/>
      <c r="L11" s="125"/>
      <c r="M11" s="125" t="s">
        <v>174</v>
      </c>
      <c r="N11" s="125" t="s">
        <v>161</v>
      </c>
      <c r="O11" s="125"/>
      <c r="P11" s="125" t="s">
        <v>160</v>
      </c>
      <c r="Q11" s="143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  <c r="IV11" s="77"/>
      <c r="IW11" s="77"/>
      <c r="IX11" s="77"/>
    </row>
    <row r="12" s="73" customFormat="1" ht="20" customHeight="1" spans="1:258">
      <c r="A12" s="102" t="s">
        <v>175</v>
      </c>
      <c r="B12" s="96">
        <f>C12-0.8</f>
        <v>16.1</v>
      </c>
      <c r="C12" s="97">
        <v>16.9</v>
      </c>
      <c r="D12" s="96">
        <f>C12+0.8</f>
        <v>17.7</v>
      </c>
      <c r="E12" s="96">
        <f>D12+0.8</f>
        <v>18.5</v>
      </c>
      <c r="F12" s="96">
        <f>E12+1.3</f>
        <v>19.8</v>
      </c>
      <c r="G12" s="96">
        <f>F12+1.3</f>
        <v>21.1</v>
      </c>
      <c r="H12" s="100"/>
      <c r="I12" s="128" t="s">
        <v>168</v>
      </c>
      <c r="J12" s="124"/>
      <c r="K12" s="125"/>
      <c r="L12" s="125"/>
      <c r="M12" s="125" t="s">
        <v>160</v>
      </c>
      <c r="N12" s="125" t="s">
        <v>176</v>
      </c>
      <c r="O12" s="125"/>
      <c r="P12" s="125"/>
      <c r="Q12" s="14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  <c r="IV12" s="77"/>
      <c r="IW12" s="77"/>
      <c r="IX12" s="77"/>
    </row>
    <row r="13" s="73" customFormat="1" ht="20" customHeight="1" spans="1:258">
      <c r="A13" s="99" t="s">
        <v>177</v>
      </c>
      <c r="B13" s="100">
        <f>C13-0.6</f>
        <v>15.4</v>
      </c>
      <c r="C13" s="97">
        <v>16</v>
      </c>
      <c r="D13" s="100">
        <f>C13+0.6</f>
        <v>16.6</v>
      </c>
      <c r="E13" s="100">
        <f>D13+0.6</f>
        <v>17.2</v>
      </c>
      <c r="F13" s="100">
        <f>E13+0.95</f>
        <v>18.15</v>
      </c>
      <c r="G13" s="100">
        <f>F13+0.95</f>
        <v>19.1</v>
      </c>
      <c r="H13" s="100"/>
      <c r="I13" s="128">
        <v>0</v>
      </c>
      <c r="J13" s="124"/>
      <c r="K13" s="125"/>
      <c r="L13" s="125"/>
      <c r="M13" s="125" t="s">
        <v>178</v>
      </c>
      <c r="N13" s="125" t="s">
        <v>160</v>
      </c>
      <c r="O13" s="125"/>
      <c r="P13" s="125" t="s">
        <v>178</v>
      </c>
      <c r="Q13" s="143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  <c r="IV13" s="77"/>
      <c r="IW13" s="77"/>
      <c r="IX13" s="77"/>
    </row>
    <row r="14" s="73" customFormat="1" ht="20" customHeight="1" spans="1:258">
      <c r="A14" s="99" t="s">
        <v>179</v>
      </c>
      <c r="B14" s="96">
        <f>C14-0.4</f>
        <v>19.1</v>
      </c>
      <c r="C14" s="103">
        <v>19.5</v>
      </c>
      <c r="D14" s="100">
        <f>C14+0.4</f>
        <v>19.9</v>
      </c>
      <c r="E14" s="96">
        <f>D14+0.4</f>
        <v>20.3</v>
      </c>
      <c r="F14" s="96">
        <f>E14+0.6</f>
        <v>20.9</v>
      </c>
      <c r="G14" s="96">
        <f>F14+0.6</f>
        <v>21.5</v>
      </c>
      <c r="H14" s="98"/>
      <c r="I14" s="129"/>
      <c r="J14" s="124"/>
      <c r="K14" s="125"/>
      <c r="L14" s="125"/>
      <c r="M14" s="125" t="s">
        <v>160</v>
      </c>
      <c r="N14" s="125" t="s">
        <v>160</v>
      </c>
      <c r="O14" s="125"/>
      <c r="P14" s="125" t="s">
        <v>180</v>
      </c>
      <c r="Q14" s="143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  <c r="IX14" s="77"/>
    </row>
    <row r="15" s="73" customFormat="1" ht="20" customHeight="1" spans="1:258">
      <c r="A15" s="99" t="s">
        <v>181</v>
      </c>
      <c r="B15" s="96">
        <f>C15-0.2</f>
        <v>9.8</v>
      </c>
      <c r="C15" s="103">
        <v>10</v>
      </c>
      <c r="D15" s="96">
        <f>C15+0.2</f>
        <v>10.2</v>
      </c>
      <c r="E15" s="96">
        <f>D15+0.2</f>
        <v>10.4</v>
      </c>
      <c r="F15" s="104">
        <f>E15+0.25</f>
        <v>10.65</v>
      </c>
      <c r="G15" s="104">
        <f>F15+0.25</f>
        <v>10.9</v>
      </c>
      <c r="H15" s="98"/>
      <c r="I15" s="129"/>
      <c r="J15" s="124"/>
      <c r="K15" s="125"/>
      <c r="L15" s="125"/>
      <c r="M15" s="125" t="s">
        <v>160</v>
      </c>
      <c r="N15" s="125" t="s">
        <v>160</v>
      </c>
      <c r="O15" s="125"/>
      <c r="P15" s="125"/>
      <c r="Q15" s="14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  <c r="IX15" s="77"/>
    </row>
    <row r="16" s="73" customFormat="1" ht="20" customHeight="1" spans="1:258">
      <c r="A16" s="99" t="s">
        <v>182</v>
      </c>
      <c r="B16" s="105">
        <f>C16</f>
        <v>2.2</v>
      </c>
      <c r="C16" s="106">
        <v>2.2</v>
      </c>
      <c r="D16" s="105">
        <f t="shared" ref="D16:G16" si="4">C16</f>
        <v>2.2</v>
      </c>
      <c r="E16" s="105">
        <f t="shared" si="4"/>
        <v>2.2</v>
      </c>
      <c r="F16" s="105">
        <f t="shared" si="4"/>
        <v>2.2</v>
      </c>
      <c r="G16" s="105">
        <f t="shared" si="4"/>
        <v>2.2</v>
      </c>
      <c r="H16" s="98"/>
      <c r="I16" s="129"/>
      <c r="J16" s="124"/>
      <c r="K16" s="125"/>
      <c r="L16" s="125"/>
      <c r="M16" s="125" t="s">
        <v>160</v>
      </c>
      <c r="N16" s="125" t="s">
        <v>160</v>
      </c>
      <c r="O16" s="125"/>
      <c r="P16" s="125"/>
      <c r="Q16" s="143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  <c r="IX16" s="77"/>
    </row>
    <row r="17" s="73" customFormat="1" ht="20" customHeight="1" spans="1:258">
      <c r="A17" s="99" t="s">
        <v>183</v>
      </c>
      <c r="B17" s="96">
        <f>C17-0.3</f>
        <v>4.9</v>
      </c>
      <c r="C17" s="103">
        <v>5.2</v>
      </c>
      <c r="D17" s="96">
        <f t="shared" ref="D17:G17" si="5">C17+0.3</f>
        <v>5.5</v>
      </c>
      <c r="E17" s="96">
        <f t="shared" si="5"/>
        <v>5.8</v>
      </c>
      <c r="F17" s="104">
        <f t="shared" si="5"/>
        <v>6.1</v>
      </c>
      <c r="G17" s="104">
        <f t="shared" si="5"/>
        <v>6.4</v>
      </c>
      <c r="H17" s="98"/>
      <c r="I17" s="130"/>
      <c r="J17" s="124"/>
      <c r="K17" s="125"/>
      <c r="L17" s="125"/>
      <c r="M17" s="125" t="s">
        <v>160</v>
      </c>
      <c r="N17" s="125" t="s">
        <v>160</v>
      </c>
      <c r="O17" s="125"/>
      <c r="P17" s="125"/>
      <c r="Q17" s="143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</row>
    <row r="18" s="73" customFormat="1" ht="20" customHeight="1" spans="1:258">
      <c r="A18" s="99" t="s">
        <v>184</v>
      </c>
      <c r="B18" s="96">
        <f>C18-0.7</f>
        <v>-0.7</v>
      </c>
      <c r="C18" s="103">
        <v>0</v>
      </c>
      <c r="D18" s="96">
        <f t="shared" ref="D18:G18" si="6">C18+0.7</f>
        <v>0.7</v>
      </c>
      <c r="E18" s="96">
        <f t="shared" si="6"/>
        <v>1.4</v>
      </c>
      <c r="F18" s="104">
        <f t="shared" si="6"/>
        <v>2.1</v>
      </c>
      <c r="G18" s="104">
        <f t="shared" si="6"/>
        <v>2.8</v>
      </c>
      <c r="H18" s="98"/>
      <c r="I18" s="131"/>
      <c r="J18" s="124"/>
      <c r="K18" s="125"/>
      <c r="L18" s="125"/>
      <c r="M18" s="125" t="s">
        <v>160</v>
      </c>
      <c r="N18" s="125" t="s">
        <v>160</v>
      </c>
      <c r="O18" s="125"/>
      <c r="P18" s="125"/>
      <c r="Q18" s="14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  <c r="IU18" s="77"/>
      <c r="IV18" s="77"/>
      <c r="IW18" s="77"/>
      <c r="IX18" s="77"/>
    </row>
    <row r="19" s="73" customFormat="1" ht="20" customHeight="1" spans="1:258">
      <c r="A19" s="107"/>
      <c r="B19" s="108"/>
      <c r="C19" s="108"/>
      <c r="D19" s="108"/>
      <c r="E19" s="109"/>
      <c r="F19" s="108"/>
      <c r="G19" s="108"/>
      <c r="H19" s="108"/>
      <c r="I19" s="108"/>
      <c r="J19" s="132"/>
      <c r="K19" s="133"/>
      <c r="L19" s="133"/>
      <c r="M19" s="134"/>
      <c r="N19" s="133"/>
      <c r="O19" s="133"/>
      <c r="P19" s="134"/>
      <c r="Q19" s="144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  <c r="IW19" s="77"/>
      <c r="IX19" s="77"/>
    </row>
    <row r="20" s="73" customFormat="1" ht="16.5" spans="1:258">
      <c r="A20" s="333"/>
      <c r="B20" s="333"/>
      <c r="C20" s="334"/>
      <c r="D20" s="334"/>
      <c r="E20" s="335"/>
      <c r="F20" s="334"/>
      <c r="G20" s="334"/>
      <c r="H20" s="334"/>
      <c r="I20" s="334"/>
      <c r="Q20" s="336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  <c r="IW20" s="77"/>
      <c r="IX20" s="77"/>
    </row>
    <row r="21" s="73" customFormat="1" spans="1:258">
      <c r="A21" s="110" t="s">
        <v>185</v>
      </c>
      <c r="B21" s="110"/>
      <c r="C21" s="111"/>
      <c r="D21" s="111"/>
      <c r="Q21" s="336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  <c r="IW21" s="77"/>
      <c r="IX21" s="77"/>
    </row>
    <row r="22" s="73" customFormat="1" spans="3:258">
      <c r="C22" s="74"/>
      <c r="D22" s="74"/>
      <c r="K22" s="135" t="s">
        <v>186</v>
      </c>
      <c r="L22" s="232">
        <v>45616</v>
      </c>
      <c r="M22" s="135" t="s">
        <v>187</v>
      </c>
      <c r="N22" s="135" t="s">
        <v>140</v>
      </c>
      <c r="O22" s="135" t="s">
        <v>188</v>
      </c>
      <c r="P22" s="73" t="s">
        <v>143</v>
      </c>
      <c r="Q22" s="336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  <c r="IW22" s="77"/>
      <c r="IX22" s="77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4" customWidth="1"/>
    <col min="2" max="16384" width="10" style="234"/>
  </cols>
  <sheetData>
    <row r="1" ht="22.5" customHeight="1" spans="1:11">
      <c r="A1" s="149" t="s">
        <v>189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1" t="s">
        <v>56</v>
      </c>
      <c r="J2" s="311"/>
      <c r="K2" s="312"/>
    </row>
    <row r="3" customHeight="1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customHeight="1" spans="1:11">
      <c r="A4" s="245" t="s">
        <v>61</v>
      </c>
      <c r="B4" s="246" t="s">
        <v>62</v>
      </c>
      <c r="C4" s="247"/>
      <c r="D4" s="245" t="s">
        <v>63</v>
      </c>
      <c r="E4" s="248"/>
      <c r="F4" s="249">
        <v>45657</v>
      </c>
      <c r="G4" s="250"/>
      <c r="H4" s="245" t="s">
        <v>64</v>
      </c>
      <c r="I4" s="248"/>
      <c r="J4" s="155" t="s">
        <v>65</v>
      </c>
      <c r="K4" s="156" t="s">
        <v>66</v>
      </c>
    </row>
    <row r="5" customHeight="1" spans="1:11">
      <c r="A5" s="251" t="s">
        <v>67</v>
      </c>
      <c r="B5" s="155" t="s">
        <v>68</v>
      </c>
      <c r="C5" s="156"/>
      <c r="D5" s="245" t="s">
        <v>69</v>
      </c>
      <c r="E5" s="248"/>
      <c r="F5" s="249">
        <v>45588</v>
      </c>
      <c r="G5" s="250"/>
      <c r="H5" s="245" t="s">
        <v>70</v>
      </c>
      <c r="I5" s="248"/>
      <c r="J5" s="155" t="s">
        <v>65</v>
      </c>
      <c r="K5" s="156" t="s">
        <v>66</v>
      </c>
    </row>
    <row r="6" customHeight="1" spans="1:11">
      <c r="A6" s="245" t="s">
        <v>71</v>
      </c>
      <c r="B6" s="252" t="s">
        <v>72</v>
      </c>
      <c r="C6" s="253">
        <v>6</v>
      </c>
      <c r="D6" s="251" t="s">
        <v>73</v>
      </c>
      <c r="E6" s="254"/>
      <c r="F6" s="249">
        <v>45604</v>
      </c>
      <c r="G6" s="250"/>
      <c r="H6" s="245" t="s">
        <v>74</v>
      </c>
      <c r="I6" s="248"/>
      <c r="J6" s="155" t="s">
        <v>65</v>
      </c>
      <c r="K6" s="156" t="s">
        <v>66</v>
      </c>
    </row>
    <row r="7" customHeight="1" spans="1:11">
      <c r="A7" s="245" t="s">
        <v>75</v>
      </c>
      <c r="B7" s="255">
        <v>10910</v>
      </c>
      <c r="C7" s="256"/>
      <c r="D7" s="251" t="s">
        <v>76</v>
      </c>
      <c r="E7" s="257"/>
      <c r="F7" s="249">
        <v>45621</v>
      </c>
      <c r="G7" s="250"/>
      <c r="H7" s="245" t="s">
        <v>77</v>
      </c>
      <c r="I7" s="248"/>
      <c r="J7" s="155" t="s">
        <v>65</v>
      </c>
      <c r="K7" s="156" t="s">
        <v>66</v>
      </c>
    </row>
    <row r="8" customHeight="1" spans="1:16">
      <c r="A8" s="258" t="s">
        <v>78</v>
      </c>
      <c r="B8" s="259" t="s">
        <v>79</v>
      </c>
      <c r="C8" s="260"/>
      <c r="D8" s="261" t="s">
        <v>80</v>
      </c>
      <c r="E8" s="262"/>
      <c r="F8" s="263">
        <v>45626</v>
      </c>
      <c r="G8" s="264"/>
      <c r="H8" s="261" t="s">
        <v>81</v>
      </c>
      <c r="I8" s="262"/>
      <c r="J8" s="281" t="s">
        <v>65</v>
      </c>
      <c r="K8" s="313" t="s">
        <v>66</v>
      </c>
      <c r="P8" s="208" t="s">
        <v>190</v>
      </c>
    </row>
    <row r="9" customHeight="1" spans="1:11">
      <c r="A9" s="265" t="s">
        <v>191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84</v>
      </c>
      <c r="B10" s="267" t="s">
        <v>85</v>
      </c>
      <c r="C10" s="268" t="s">
        <v>86</v>
      </c>
      <c r="D10" s="269"/>
      <c r="E10" s="270" t="s">
        <v>89</v>
      </c>
      <c r="F10" s="267" t="s">
        <v>85</v>
      </c>
      <c r="G10" s="268" t="s">
        <v>86</v>
      </c>
      <c r="H10" s="267"/>
      <c r="I10" s="270" t="s">
        <v>87</v>
      </c>
      <c r="J10" s="267" t="s">
        <v>85</v>
      </c>
      <c r="K10" s="314" t="s">
        <v>86</v>
      </c>
    </row>
    <row r="11" customHeight="1" spans="1:11">
      <c r="A11" s="251" t="s">
        <v>90</v>
      </c>
      <c r="B11" s="271" t="s">
        <v>85</v>
      </c>
      <c r="C11" s="155" t="s">
        <v>86</v>
      </c>
      <c r="D11" s="257"/>
      <c r="E11" s="254" t="s">
        <v>92</v>
      </c>
      <c r="F11" s="271" t="s">
        <v>85</v>
      </c>
      <c r="G11" s="155" t="s">
        <v>86</v>
      </c>
      <c r="H11" s="271"/>
      <c r="I11" s="254" t="s">
        <v>97</v>
      </c>
      <c r="J11" s="271" t="s">
        <v>85</v>
      </c>
      <c r="K11" s="156" t="s">
        <v>86</v>
      </c>
    </row>
    <row r="12" customHeight="1" spans="1:11">
      <c r="A12" s="261" t="s">
        <v>126</v>
      </c>
      <c r="B12" s="262"/>
      <c r="C12" s="262"/>
      <c r="D12" s="262"/>
      <c r="E12" s="262"/>
      <c r="F12" s="262"/>
      <c r="G12" s="262"/>
      <c r="H12" s="262"/>
      <c r="I12" s="262"/>
      <c r="J12" s="262"/>
      <c r="K12" s="315"/>
    </row>
    <row r="13" customHeight="1" spans="1:11">
      <c r="A13" s="272" t="s">
        <v>192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 t="s">
        <v>193</v>
      </c>
      <c r="B14" s="274"/>
      <c r="C14" s="274"/>
      <c r="D14" s="274"/>
      <c r="E14" s="274"/>
      <c r="F14" s="274"/>
      <c r="G14" s="274"/>
      <c r="H14" s="275"/>
      <c r="I14" s="316"/>
      <c r="J14" s="316"/>
      <c r="K14" s="317"/>
    </row>
    <row r="15" customHeight="1" spans="1:11">
      <c r="A15" s="276"/>
      <c r="B15" s="277"/>
      <c r="C15" s="277"/>
      <c r="D15" s="278"/>
      <c r="E15" s="279"/>
      <c r="F15" s="277"/>
      <c r="G15" s="277"/>
      <c r="H15" s="278"/>
      <c r="I15" s="318"/>
      <c r="J15" s="319"/>
      <c r="K15" s="320"/>
    </row>
    <row r="16" customHeight="1" spans="1:1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313"/>
    </row>
    <row r="17" customHeight="1" spans="1:11">
      <c r="A17" s="272" t="s">
        <v>194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customHeight="1" spans="1:11">
      <c r="A18" s="282" t="s">
        <v>195</v>
      </c>
      <c r="B18" s="283"/>
      <c r="C18" s="283"/>
      <c r="D18" s="283"/>
      <c r="E18" s="283"/>
      <c r="F18" s="283"/>
      <c r="G18" s="283"/>
      <c r="H18" s="283"/>
      <c r="I18" s="316"/>
      <c r="J18" s="316"/>
      <c r="K18" s="317"/>
    </row>
    <row r="19" customHeight="1" spans="1:11">
      <c r="A19" s="276"/>
      <c r="B19" s="277"/>
      <c r="C19" s="277"/>
      <c r="D19" s="278"/>
      <c r="E19" s="279"/>
      <c r="F19" s="277"/>
      <c r="G19" s="277"/>
      <c r="H19" s="278"/>
      <c r="I19" s="318"/>
      <c r="J19" s="319"/>
      <c r="K19" s="320"/>
    </row>
    <row r="20" customHeight="1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13"/>
    </row>
    <row r="21" customHeight="1" spans="1:11">
      <c r="A21" s="284" t="s">
        <v>123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50" t="s">
        <v>124</v>
      </c>
      <c r="B22" s="184"/>
      <c r="C22" s="184"/>
      <c r="D22" s="184"/>
      <c r="E22" s="184"/>
      <c r="F22" s="184"/>
      <c r="G22" s="184"/>
      <c r="H22" s="184"/>
      <c r="I22" s="184"/>
      <c r="J22" s="184"/>
      <c r="K22" s="212"/>
    </row>
    <row r="23" customHeight="1" spans="1:11">
      <c r="A23" s="163" t="s">
        <v>125</v>
      </c>
      <c r="B23" s="164"/>
      <c r="C23" s="155" t="s">
        <v>65</v>
      </c>
      <c r="D23" s="155" t="s">
        <v>66</v>
      </c>
      <c r="E23" s="162"/>
      <c r="F23" s="162"/>
      <c r="G23" s="162"/>
      <c r="H23" s="162"/>
      <c r="I23" s="162"/>
      <c r="J23" s="162"/>
      <c r="K23" s="205"/>
    </row>
    <row r="24" customHeight="1" spans="1:11">
      <c r="A24" s="285" t="s">
        <v>196</v>
      </c>
      <c r="B24" s="158"/>
      <c r="C24" s="158"/>
      <c r="D24" s="158"/>
      <c r="E24" s="158"/>
      <c r="F24" s="158"/>
      <c r="G24" s="158"/>
      <c r="H24" s="158"/>
      <c r="I24" s="158"/>
      <c r="J24" s="158"/>
      <c r="K24" s="321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22"/>
    </row>
    <row r="26" customHeight="1" spans="1:11">
      <c r="A26" s="265" t="s">
        <v>132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39" t="s">
        <v>133</v>
      </c>
      <c r="B27" s="268" t="s">
        <v>95</v>
      </c>
      <c r="C27" s="268" t="s">
        <v>96</v>
      </c>
      <c r="D27" s="268" t="s">
        <v>88</v>
      </c>
      <c r="E27" s="240" t="s">
        <v>134</v>
      </c>
      <c r="F27" s="268" t="s">
        <v>95</v>
      </c>
      <c r="G27" s="268" t="s">
        <v>96</v>
      </c>
      <c r="H27" s="268" t="s">
        <v>88</v>
      </c>
      <c r="I27" s="240" t="s">
        <v>135</v>
      </c>
      <c r="J27" s="268" t="s">
        <v>95</v>
      </c>
      <c r="K27" s="314" t="s">
        <v>96</v>
      </c>
    </row>
    <row r="28" customHeight="1" spans="1:11">
      <c r="A28" s="288" t="s">
        <v>87</v>
      </c>
      <c r="B28" s="155" t="s">
        <v>95</v>
      </c>
      <c r="C28" s="155" t="s">
        <v>96</v>
      </c>
      <c r="D28" s="155" t="s">
        <v>88</v>
      </c>
      <c r="E28" s="289" t="s">
        <v>94</v>
      </c>
      <c r="F28" s="155" t="s">
        <v>95</v>
      </c>
      <c r="G28" s="155" t="s">
        <v>96</v>
      </c>
      <c r="H28" s="155" t="s">
        <v>88</v>
      </c>
      <c r="I28" s="289" t="s">
        <v>105</v>
      </c>
      <c r="J28" s="155" t="s">
        <v>95</v>
      </c>
      <c r="K28" s="156" t="s">
        <v>96</v>
      </c>
    </row>
    <row r="29" customHeight="1" spans="1:11">
      <c r="A29" s="245" t="s">
        <v>98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3"/>
    </row>
    <row r="30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4"/>
    </row>
    <row r="31" customHeight="1" spans="1:11">
      <c r="A31" s="293" t="s">
        <v>197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ht="21" customHeight="1" spans="1:1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325"/>
    </row>
    <row r="33" ht="21" customHeight="1" spans="1:11">
      <c r="A33" s="296"/>
      <c r="B33" s="297"/>
      <c r="C33" s="297"/>
      <c r="D33" s="297"/>
      <c r="E33" s="297"/>
      <c r="F33" s="297"/>
      <c r="G33" s="297"/>
      <c r="H33" s="297"/>
      <c r="I33" s="297"/>
      <c r="J33" s="297"/>
      <c r="K33" s="326"/>
    </row>
    <row r="34" ht="21" customHeight="1" spans="1:1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326"/>
    </row>
    <row r="35" ht="21" customHeight="1" spans="1:1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326"/>
    </row>
    <row r="36" ht="21" customHeight="1" spans="1:11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326"/>
    </row>
    <row r="37" ht="21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326"/>
    </row>
    <row r="38" ht="21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326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6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6"/>
    </row>
    <row r="41" ht="21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326"/>
    </row>
    <row r="42" ht="21" customHeight="1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326"/>
    </row>
    <row r="43" ht="17.25" customHeight="1" spans="1:11">
      <c r="A43" s="291" t="s">
        <v>131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24"/>
    </row>
    <row r="44" customHeight="1" spans="1:11">
      <c r="A44" s="293" t="s">
        <v>198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ht="18" customHeight="1" spans="1:11">
      <c r="A45" s="298" t="s">
        <v>126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27"/>
    </row>
    <row r="46" ht="18" customHeight="1" spans="1:11">
      <c r="A46" s="298" t="s">
        <v>199</v>
      </c>
      <c r="B46" s="299"/>
      <c r="C46" s="299"/>
      <c r="D46" s="299"/>
      <c r="E46" s="299"/>
      <c r="F46" s="299"/>
      <c r="G46" s="299"/>
      <c r="H46" s="299"/>
      <c r="I46" s="299"/>
      <c r="J46" s="299"/>
      <c r="K46" s="327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22"/>
    </row>
    <row r="48" ht="21" customHeight="1" spans="1:11">
      <c r="A48" s="300" t="s">
        <v>137</v>
      </c>
      <c r="B48" s="301" t="s">
        <v>138</v>
      </c>
      <c r="C48" s="301"/>
      <c r="D48" s="302" t="s">
        <v>139</v>
      </c>
      <c r="E48" s="302"/>
      <c r="F48" s="302" t="s">
        <v>141</v>
      </c>
      <c r="G48" s="303"/>
      <c r="H48" s="304" t="s">
        <v>142</v>
      </c>
      <c r="I48" s="304"/>
      <c r="J48" s="301" t="s">
        <v>143</v>
      </c>
      <c r="K48" s="328"/>
    </row>
    <row r="49" customHeight="1" spans="1:11">
      <c r="A49" s="305" t="s">
        <v>144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29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30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1"/>
    </row>
    <row r="52" ht="21" customHeight="1" spans="1:11">
      <c r="A52" s="300" t="s">
        <v>137</v>
      </c>
      <c r="B52" s="301" t="s">
        <v>138</v>
      </c>
      <c r="C52" s="301"/>
      <c r="D52" s="302" t="s">
        <v>139</v>
      </c>
      <c r="E52" s="302"/>
      <c r="F52" s="302" t="s">
        <v>141</v>
      </c>
      <c r="G52" s="303"/>
      <c r="H52" s="304" t="s">
        <v>142</v>
      </c>
      <c r="I52" s="304"/>
      <c r="J52" s="301" t="s">
        <v>143</v>
      </c>
      <c r="K52" s="32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A2" sqref="A2:Q19"/>
    </sheetView>
  </sheetViews>
  <sheetFormatPr defaultColWidth="9" defaultRowHeight="14.25"/>
  <cols>
    <col min="1" max="1" width="13.625" style="73" customWidth="1"/>
    <col min="2" max="2" width="8.5" style="73" customWidth="1"/>
    <col min="3" max="3" width="8.5" style="74" customWidth="1"/>
    <col min="4" max="8" width="8.5" style="73" customWidth="1"/>
    <col min="9" max="9" width="6.875" style="73" customWidth="1"/>
    <col min="10" max="13" width="12.625" style="73" customWidth="1"/>
    <col min="14" max="16" width="12.625" style="227" customWidth="1"/>
    <col min="17" max="248" width="9" style="73"/>
    <col min="249" max="16384" width="9" style="77"/>
  </cols>
  <sheetData>
    <row r="1" s="73" customFormat="1" ht="29" customHeight="1" spans="1:251">
      <c r="A1" s="228" t="s">
        <v>146</v>
      </c>
      <c r="B1" s="229"/>
      <c r="C1" s="230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31"/>
      <c r="O1" s="231"/>
      <c r="P1" s="231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</row>
    <row r="2" s="73" customFormat="1" ht="20" customHeight="1" spans="1:251">
      <c r="A2" s="82" t="s">
        <v>61</v>
      </c>
      <c r="B2" s="83" t="str">
        <f>首期!B4</f>
        <v>TAJJAN82235</v>
      </c>
      <c r="C2" s="84"/>
      <c r="D2" s="85"/>
      <c r="E2" s="86" t="s">
        <v>67</v>
      </c>
      <c r="F2" s="87" t="str">
        <f>首期!B5</f>
        <v>女式短袖T恤</v>
      </c>
      <c r="G2" s="87"/>
      <c r="H2" s="87"/>
      <c r="I2" s="87"/>
      <c r="J2" s="113"/>
      <c r="K2" s="114" t="s">
        <v>57</v>
      </c>
      <c r="L2" s="115" t="s">
        <v>56</v>
      </c>
      <c r="M2" s="115"/>
      <c r="N2" s="115"/>
      <c r="O2" s="115"/>
      <c r="P2" s="116"/>
      <c r="Q2" s="139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</row>
    <row r="3" s="73" customFormat="1" ht="15" spans="1:251">
      <c r="A3" s="88" t="s">
        <v>147</v>
      </c>
      <c r="B3" s="89" t="s">
        <v>148</v>
      </c>
      <c r="C3" s="90"/>
      <c r="D3" s="89"/>
      <c r="E3" s="89"/>
      <c r="F3" s="89"/>
      <c r="G3" s="89"/>
      <c r="H3" s="89"/>
      <c r="I3" s="89"/>
      <c r="J3" s="117"/>
      <c r="K3" s="118"/>
      <c r="L3" s="118"/>
      <c r="M3" s="118"/>
      <c r="N3" s="118"/>
      <c r="O3" s="118"/>
      <c r="P3" s="119"/>
      <c r="Q3" s="140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</row>
    <row r="4" s="73" customFormat="1" ht="16.5" spans="1:251">
      <c r="A4" s="88"/>
      <c r="B4" s="91" t="s">
        <v>111</v>
      </c>
      <c r="C4" s="92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3"/>
      <c r="I4" s="120" t="s">
        <v>149</v>
      </c>
      <c r="J4" s="117"/>
      <c r="K4" s="121"/>
      <c r="L4" s="122" t="s">
        <v>113</v>
      </c>
      <c r="M4" s="123" t="s">
        <v>121</v>
      </c>
      <c r="N4" s="123" t="s">
        <v>121</v>
      </c>
      <c r="O4" s="123"/>
      <c r="P4" s="123"/>
      <c r="Q4" s="141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</row>
    <row r="5" s="73" customFormat="1" ht="20" customHeight="1" spans="1:251">
      <c r="A5" s="88"/>
      <c r="B5" s="94" t="s">
        <v>150</v>
      </c>
      <c r="C5" s="92" t="s">
        <v>151</v>
      </c>
      <c r="D5" s="94" t="s">
        <v>152</v>
      </c>
      <c r="E5" s="94" t="s">
        <v>153</v>
      </c>
      <c r="F5" s="94" t="s">
        <v>154</v>
      </c>
      <c r="G5" s="94" t="s">
        <v>155</v>
      </c>
      <c r="H5" s="93"/>
      <c r="I5" s="120"/>
      <c r="J5" s="124"/>
      <c r="K5" s="125"/>
      <c r="L5" s="126"/>
      <c r="M5" s="127" t="s">
        <v>156</v>
      </c>
      <c r="N5" s="127" t="s">
        <v>157</v>
      </c>
      <c r="O5" s="127"/>
      <c r="P5" s="127"/>
      <c r="Q5" s="142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</row>
    <row r="6" s="73" customFormat="1" ht="20" customHeight="1" spans="1:251">
      <c r="A6" s="95" t="s">
        <v>158</v>
      </c>
      <c r="B6" s="96">
        <f>C6-2</f>
        <v>56</v>
      </c>
      <c r="C6" s="97">
        <v>58</v>
      </c>
      <c r="D6" s="96">
        <f>C6+2</f>
        <v>60</v>
      </c>
      <c r="E6" s="96">
        <f>D6+2</f>
        <v>62</v>
      </c>
      <c r="F6" s="96">
        <f>E6+1</f>
        <v>63</v>
      </c>
      <c r="G6" s="96">
        <f>F6+1</f>
        <v>64</v>
      </c>
      <c r="H6" s="98"/>
      <c r="I6" s="128" t="s">
        <v>159</v>
      </c>
      <c r="J6" s="124"/>
      <c r="K6" s="125"/>
      <c r="L6" s="125"/>
      <c r="M6" s="125" t="s">
        <v>160</v>
      </c>
      <c r="N6" s="125" t="s">
        <v>161</v>
      </c>
      <c r="O6" s="125"/>
      <c r="P6" s="125"/>
      <c r="Q6" s="143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</row>
    <row r="7" s="73" customFormat="1" ht="20" customHeight="1" spans="1:251">
      <c r="A7" s="99" t="s">
        <v>162</v>
      </c>
      <c r="B7" s="96">
        <f t="shared" ref="B7:B9" si="0">C7-4</f>
        <v>87</v>
      </c>
      <c r="C7" s="97">
        <v>91</v>
      </c>
      <c r="D7" s="96">
        <f t="shared" ref="D7:D9" si="1">C7+4</f>
        <v>95</v>
      </c>
      <c r="E7" s="96">
        <f>D7+4</f>
        <v>99</v>
      </c>
      <c r="F7" s="96">
        <f t="shared" ref="F7:F9" si="2">E7+6</f>
        <v>105</v>
      </c>
      <c r="G7" s="96">
        <f>F7+6</f>
        <v>111</v>
      </c>
      <c r="H7" s="98"/>
      <c r="I7" s="128" t="s">
        <v>159</v>
      </c>
      <c r="J7" s="124"/>
      <c r="K7" s="125"/>
      <c r="L7" s="125"/>
      <c r="M7" s="125" t="s">
        <v>163</v>
      </c>
      <c r="N7" s="125" t="s">
        <v>160</v>
      </c>
      <c r="O7" s="125"/>
      <c r="P7" s="125"/>
      <c r="Q7" s="143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</row>
    <row r="8" s="73" customFormat="1" ht="20" customHeight="1" spans="1:251">
      <c r="A8" s="99" t="s">
        <v>165</v>
      </c>
      <c r="B8" s="96">
        <f t="shared" si="0"/>
        <v>84</v>
      </c>
      <c r="C8" s="97">
        <v>88</v>
      </c>
      <c r="D8" s="96">
        <f t="shared" si="1"/>
        <v>92</v>
      </c>
      <c r="E8" s="96">
        <f>D8+5</f>
        <v>97</v>
      </c>
      <c r="F8" s="96">
        <f t="shared" si="2"/>
        <v>103</v>
      </c>
      <c r="G8" s="96">
        <f>F8+7</f>
        <v>110</v>
      </c>
      <c r="H8" s="98"/>
      <c r="I8" s="128" t="s">
        <v>159</v>
      </c>
      <c r="J8" s="124"/>
      <c r="K8" s="125"/>
      <c r="L8" s="125"/>
      <c r="M8" s="125" t="s">
        <v>164</v>
      </c>
      <c r="N8" s="125" t="s">
        <v>160</v>
      </c>
      <c r="O8" s="125"/>
      <c r="P8" s="125"/>
      <c r="Q8" s="143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</row>
    <row r="9" s="73" customFormat="1" ht="20" customHeight="1" spans="1:251">
      <c r="A9" s="99" t="s">
        <v>167</v>
      </c>
      <c r="B9" s="96">
        <f t="shared" si="0"/>
        <v>91</v>
      </c>
      <c r="C9" s="97">
        <v>95</v>
      </c>
      <c r="D9" s="96">
        <f t="shared" si="1"/>
        <v>99</v>
      </c>
      <c r="E9" s="96">
        <f>D9+5</f>
        <v>104</v>
      </c>
      <c r="F9" s="96">
        <f t="shared" si="2"/>
        <v>110</v>
      </c>
      <c r="G9" s="96">
        <f>F9+7</f>
        <v>117</v>
      </c>
      <c r="H9" s="98"/>
      <c r="I9" s="128" t="s">
        <v>168</v>
      </c>
      <c r="J9" s="124"/>
      <c r="K9" s="125"/>
      <c r="L9" s="125"/>
      <c r="M9" s="125" t="s">
        <v>164</v>
      </c>
      <c r="N9" s="125" t="s">
        <v>160</v>
      </c>
      <c r="O9" s="125"/>
      <c r="P9" s="125"/>
      <c r="Q9" s="143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</row>
    <row r="10" s="73" customFormat="1" ht="20" customHeight="1" spans="1:251">
      <c r="A10" s="99" t="s">
        <v>169</v>
      </c>
      <c r="B10" s="100">
        <f>C10-1</f>
        <v>38</v>
      </c>
      <c r="C10" s="101">
        <v>39</v>
      </c>
      <c r="D10" s="100">
        <f>C10+1</f>
        <v>40</v>
      </c>
      <c r="E10" s="100">
        <f>D10+1</f>
        <v>41</v>
      </c>
      <c r="F10" s="100">
        <f>E10+1.2</f>
        <v>42.2</v>
      </c>
      <c r="G10" s="100">
        <f>F10+1.2</f>
        <v>43.4</v>
      </c>
      <c r="H10" s="98"/>
      <c r="I10" s="128" t="s">
        <v>168</v>
      </c>
      <c r="J10" s="124"/>
      <c r="K10" s="125"/>
      <c r="L10" s="125"/>
      <c r="M10" s="125" t="s">
        <v>170</v>
      </c>
      <c r="N10" s="125" t="s">
        <v>160</v>
      </c>
      <c r="O10" s="125"/>
      <c r="P10" s="125"/>
      <c r="Q10" s="143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</row>
    <row r="11" s="73" customFormat="1" ht="20" customHeight="1" spans="1:251">
      <c r="A11" s="102" t="s">
        <v>172</v>
      </c>
      <c r="B11" s="100">
        <f>C11-0.5</f>
        <v>16.5</v>
      </c>
      <c r="C11" s="101">
        <v>17</v>
      </c>
      <c r="D11" s="100">
        <f t="shared" ref="D11:G11" si="3">C11+0.5</f>
        <v>17.5</v>
      </c>
      <c r="E11" s="100">
        <f t="shared" si="3"/>
        <v>18</v>
      </c>
      <c r="F11" s="100">
        <f t="shared" si="3"/>
        <v>18.5</v>
      </c>
      <c r="G11" s="100">
        <f t="shared" si="3"/>
        <v>19</v>
      </c>
      <c r="H11" s="98"/>
      <c r="I11" s="128" t="s">
        <v>173</v>
      </c>
      <c r="J11" s="124"/>
      <c r="K11" s="125"/>
      <c r="L11" s="125"/>
      <c r="M11" s="125" t="s">
        <v>174</v>
      </c>
      <c r="N11" s="125" t="s">
        <v>161</v>
      </c>
      <c r="O11" s="125"/>
      <c r="P11" s="125"/>
      <c r="Q11" s="143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</row>
    <row r="12" s="73" customFormat="1" ht="20" customHeight="1" spans="1:251">
      <c r="A12" s="102" t="s">
        <v>175</v>
      </c>
      <c r="B12" s="96">
        <f>C12-0.8</f>
        <v>16.1</v>
      </c>
      <c r="C12" s="97">
        <v>16.9</v>
      </c>
      <c r="D12" s="96">
        <f>C12+0.8</f>
        <v>17.7</v>
      </c>
      <c r="E12" s="96">
        <f>D12+0.8</f>
        <v>18.5</v>
      </c>
      <c r="F12" s="96">
        <f>E12+1.3</f>
        <v>19.8</v>
      </c>
      <c r="G12" s="96">
        <f>F12+1.3</f>
        <v>21.1</v>
      </c>
      <c r="H12" s="100"/>
      <c r="I12" s="128" t="s">
        <v>168</v>
      </c>
      <c r="J12" s="124"/>
      <c r="K12" s="125"/>
      <c r="L12" s="125"/>
      <c r="M12" s="125" t="s">
        <v>160</v>
      </c>
      <c r="N12" s="125" t="s">
        <v>176</v>
      </c>
      <c r="O12" s="125"/>
      <c r="P12" s="125"/>
      <c r="Q12" s="14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</row>
    <row r="13" s="73" customFormat="1" ht="20" customHeight="1" spans="1:251">
      <c r="A13" s="99" t="s">
        <v>177</v>
      </c>
      <c r="B13" s="100">
        <f>C13-0.6</f>
        <v>15.4</v>
      </c>
      <c r="C13" s="97">
        <v>16</v>
      </c>
      <c r="D13" s="100">
        <f>C13+0.6</f>
        <v>16.6</v>
      </c>
      <c r="E13" s="100">
        <f>D13+0.6</f>
        <v>17.2</v>
      </c>
      <c r="F13" s="100">
        <f>E13+0.95</f>
        <v>18.15</v>
      </c>
      <c r="G13" s="100">
        <f>F13+0.95</f>
        <v>19.1</v>
      </c>
      <c r="H13" s="100"/>
      <c r="I13" s="128">
        <v>0</v>
      </c>
      <c r="J13" s="124"/>
      <c r="K13" s="125"/>
      <c r="L13" s="125"/>
      <c r="M13" s="125" t="s">
        <v>178</v>
      </c>
      <c r="N13" s="125" t="s">
        <v>160</v>
      </c>
      <c r="O13" s="125"/>
      <c r="P13" s="125"/>
      <c r="Q13" s="143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</row>
    <row r="14" s="73" customFormat="1" ht="20" customHeight="1" spans="1:251">
      <c r="A14" s="99" t="s">
        <v>179</v>
      </c>
      <c r="B14" s="96">
        <f>C14-0.4</f>
        <v>19.1</v>
      </c>
      <c r="C14" s="103">
        <v>19.5</v>
      </c>
      <c r="D14" s="100">
        <f>C14+0.4</f>
        <v>19.9</v>
      </c>
      <c r="E14" s="96">
        <f>D14+0.4</f>
        <v>20.3</v>
      </c>
      <c r="F14" s="96">
        <f>E14+0.6</f>
        <v>20.9</v>
      </c>
      <c r="G14" s="96">
        <f>F14+0.6</f>
        <v>21.5</v>
      </c>
      <c r="H14" s="98"/>
      <c r="I14" s="129"/>
      <c r="J14" s="124"/>
      <c r="K14" s="125"/>
      <c r="L14" s="125"/>
      <c r="M14" s="125" t="s">
        <v>160</v>
      </c>
      <c r="N14" s="125" t="s">
        <v>160</v>
      </c>
      <c r="O14" s="125"/>
      <c r="P14" s="125"/>
      <c r="Q14" s="143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</row>
    <row r="15" s="73" customFormat="1" ht="20" customHeight="1" spans="1:251">
      <c r="A15" s="99" t="s">
        <v>181</v>
      </c>
      <c r="B15" s="96">
        <f>C15-0.2</f>
        <v>9.8</v>
      </c>
      <c r="C15" s="103">
        <v>10</v>
      </c>
      <c r="D15" s="96">
        <f>C15+0.2</f>
        <v>10.2</v>
      </c>
      <c r="E15" s="96">
        <f>D15+0.2</f>
        <v>10.4</v>
      </c>
      <c r="F15" s="104">
        <f>E15+0.25</f>
        <v>10.65</v>
      </c>
      <c r="G15" s="104">
        <f>F15+0.25</f>
        <v>10.9</v>
      </c>
      <c r="H15" s="98"/>
      <c r="I15" s="129"/>
      <c r="J15" s="124"/>
      <c r="K15" s="125"/>
      <c r="L15" s="125"/>
      <c r="M15" s="125" t="s">
        <v>160</v>
      </c>
      <c r="N15" s="125" t="s">
        <v>160</v>
      </c>
      <c r="O15" s="125"/>
      <c r="P15" s="125"/>
      <c r="Q15" s="14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</row>
    <row r="16" s="73" customFormat="1" ht="20" customHeight="1" spans="1:251">
      <c r="A16" s="99" t="s">
        <v>182</v>
      </c>
      <c r="B16" s="105">
        <f>C16</f>
        <v>2.2</v>
      </c>
      <c r="C16" s="106">
        <v>2.2</v>
      </c>
      <c r="D16" s="105">
        <f t="shared" ref="D16:G16" si="4">C16</f>
        <v>2.2</v>
      </c>
      <c r="E16" s="105">
        <f t="shared" si="4"/>
        <v>2.2</v>
      </c>
      <c r="F16" s="105">
        <f t="shared" si="4"/>
        <v>2.2</v>
      </c>
      <c r="G16" s="105">
        <f t="shared" si="4"/>
        <v>2.2</v>
      </c>
      <c r="H16" s="98"/>
      <c r="I16" s="129"/>
      <c r="J16" s="124"/>
      <c r="K16" s="125"/>
      <c r="L16" s="125"/>
      <c r="M16" s="125" t="s">
        <v>160</v>
      </c>
      <c r="N16" s="125" t="s">
        <v>160</v>
      </c>
      <c r="O16" s="125"/>
      <c r="P16" s="125"/>
      <c r="Q16" s="143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</row>
    <row r="17" s="73" customFormat="1" ht="20" customHeight="1" spans="1:251">
      <c r="A17" s="99" t="s">
        <v>183</v>
      </c>
      <c r="B17" s="96">
        <f>C17-0.3</f>
        <v>4.9</v>
      </c>
      <c r="C17" s="103">
        <v>5.2</v>
      </c>
      <c r="D17" s="96">
        <f t="shared" ref="D17:G17" si="5">C17+0.3</f>
        <v>5.5</v>
      </c>
      <c r="E17" s="96">
        <f t="shared" si="5"/>
        <v>5.8</v>
      </c>
      <c r="F17" s="104">
        <f t="shared" si="5"/>
        <v>6.1</v>
      </c>
      <c r="G17" s="104">
        <f t="shared" si="5"/>
        <v>6.4</v>
      </c>
      <c r="H17" s="98"/>
      <c r="I17" s="130"/>
      <c r="J17" s="124"/>
      <c r="K17" s="125"/>
      <c r="L17" s="125"/>
      <c r="M17" s="125" t="s">
        <v>160</v>
      </c>
      <c r="N17" s="125" t="s">
        <v>160</v>
      </c>
      <c r="O17" s="125"/>
      <c r="P17" s="125"/>
      <c r="Q17" s="143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</row>
    <row r="18" s="73" customFormat="1" ht="18" spans="1:251">
      <c r="A18" s="99" t="s">
        <v>184</v>
      </c>
      <c r="B18" s="96">
        <f>C18-0.7</f>
        <v>-0.7</v>
      </c>
      <c r="C18" s="103">
        <v>0</v>
      </c>
      <c r="D18" s="96">
        <f t="shared" ref="D18:G18" si="6">C18+0.7</f>
        <v>0.7</v>
      </c>
      <c r="E18" s="96">
        <f t="shared" si="6"/>
        <v>1.4</v>
      </c>
      <c r="F18" s="104">
        <f t="shared" si="6"/>
        <v>2.1</v>
      </c>
      <c r="G18" s="104">
        <f t="shared" si="6"/>
        <v>2.8</v>
      </c>
      <c r="H18" s="98"/>
      <c r="I18" s="131"/>
      <c r="J18" s="124"/>
      <c r="K18" s="125"/>
      <c r="L18" s="125"/>
      <c r="M18" s="125" t="s">
        <v>160</v>
      </c>
      <c r="N18" s="125" t="s">
        <v>160</v>
      </c>
      <c r="O18" s="125"/>
      <c r="P18" s="125"/>
      <c r="Q18" s="14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</row>
    <row r="19" s="73" customFormat="1" ht="17.25" spans="1:251">
      <c r="A19" s="107"/>
      <c r="B19" s="108"/>
      <c r="C19" s="108"/>
      <c r="D19" s="108"/>
      <c r="E19" s="109"/>
      <c r="F19" s="108"/>
      <c r="G19" s="108"/>
      <c r="H19" s="108"/>
      <c r="I19" s="108"/>
      <c r="J19" s="132"/>
      <c r="K19" s="133"/>
      <c r="L19" s="133"/>
      <c r="M19" s="134"/>
      <c r="N19" s="133"/>
      <c r="O19" s="133"/>
      <c r="P19" s="134"/>
      <c r="Q19" s="144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</row>
    <row r="20" s="73" customFormat="1" spans="3:251">
      <c r="C20" s="74"/>
      <c r="J20" s="135" t="s">
        <v>186</v>
      </c>
      <c r="K20" s="232"/>
      <c r="L20" s="135" t="s">
        <v>187</v>
      </c>
      <c r="M20" s="135"/>
      <c r="O20" s="135" t="s">
        <v>188</v>
      </c>
      <c r="P20" s="233" t="s">
        <v>143</v>
      </c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8" sqref="G8:K8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1">
      <c r="A1" s="149" t="s">
        <v>200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39" customHeight="1" spans="1:11">
      <c r="A2" s="150" t="s">
        <v>53</v>
      </c>
      <c r="B2" s="151" t="s">
        <v>54</v>
      </c>
      <c r="C2" s="151"/>
      <c r="D2" s="152" t="s">
        <v>61</v>
      </c>
      <c r="E2" s="153" t="str">
        <f>首期!B4</f>
        <v>TAJJAN82235</v>
      </c>
      <c r="F2" s="154" t="s">
        <v>201</v>
      </c>
      <c r="G2" s="155" t="s">
        <v>202</v>
      </c>
      <c r="H2" s="156"/>
      <c r="I2" s="184" t="s">
        <v>57</v>
      </c>
      <c r="J2" s="203" t="s">
        <v>56</v>
      </c>
      <c r="K2" s="204"/>
    </row>
    <row r="3" ht="18" customHeight="1" spans="1:11">
      <c r="A3" s="157" t="s">
        <v>75</v>
      </c>
      <c r="B3" s="158">
        <f>首期!B7</f>
        <v>10910</v>
      </c>
      <c r="C3" s="158"/>
      <c r="D3" s="159" t="s">
        <v>203</v>
      </c>
      <c r="E3" s="160">
        <v>45657</v>
      </c>
      <c r="F3" s="161"/>
      <c r="G3" s="161"/>
      <c r="H3" s="162" t="s">
        <v>204</v>
      </c>
      <c r="I3" s="162"/>
      <c r="J3" s="162"/>
      <c r="K3" s="205"/>
    </row>
    <row r="4" ht="18" customHeight="1" spans="1:11">
      <c r="A4" s="163" t="s">
        <v>71</v>
      </c>
      <c r="B4" s="158">
        <v>3</v>
      </c>
      <c r="C4" s="158">
        <v>6</v>
      </c>
      <c r="D4" s="164" t="s">
        <v>205</v>
      </c>
      <c r="E4" s="161" t="s">
        <v>206</v>
      </c>
      <c r="F4" s="161"/>
      <c r="G4" s="161"/>
      <c r="H4" s="164" t="s">
        <v>207</v>
      </c>
      <c r="I4" s="164"/>
      <c r="J4" s="176" t="s">
        <v>65</v>
      </c>
      <c r="K4" s="206" t="s">
        <v>66</v>
      </c>
    </row>
    <row r="5" ht="18" customHeight="1" spans="1:11">
      <c r="A5" s="163" t="s">
        <v>208</v>
      </c>
      <c r="B5" s="158">
        <v>1</v>
      </c>
      <c r="C5" s="158"/>
      <c r="D5" s="159" t="s">
        <v>209</v>
      </c>
      <c r="E5" s="159"/>
      <c r="G5" s="159"/>
      <c r="H5" s="164" t="s">
        <v>210</v>
      </c>
      <c r="I5" s="164"/>
      <c r="J5" s="176" t="s">
        <v>65</v>
      </c>
      <c r="K5" s="206" t="s">
        <v>66</v>
      </c>
    </row>
    <row r="6" ht="18" customHeight="1" spans="1:13">
      <c r="A6" s="165" t="s">
        <v>211</v>
      </c>
      <c r="B6" s="166">
        <v>315</v>
      </c>
      <c r="C6" s="166"/>
      <c r="D6" s="167" t="s">
        <v>212</v>
      </c>
      <c r="E6" s="168"/>
      <c r="F6" s="168"/>
      <c r="G6" s="167"/>
      <c r="H6" s="169" t="s">
        <v>213</v>
      </c>
      <c r="I6" s="169"/>
      <c r="J6" s="168" t="s">
        <v>65</v>
      </c>
      <c r="K6" s="207" t="s">
        <v>66</v>
      </c>
      <c r="M6" s="208"/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214</v>
      </c>
      <c r="B8" s="154" t="s">
        <v>215</v>
      </c>
      <c r="C8" s="154" t="s">
        <v>216</v>
      </c>
      <c r="D8" s="154" t="s">
        <v>217</v>
      </c>
      <c r="E8" s="154" t="s">
        <v>218</v>
      </c>
      <c r="F8" s="154" t="s">
        <v>219</v>
      </c>
      <c r="G8" s="174" t="s">
        <v>220</v>
      </c>
      <c r="H8" s="175"/>
      <c r="I8" s="175"/>
      <c r="J8" s="175"/>
      <c r="K8" s="209"/>
    </row>
    <row r="9" ht="18" customHeight="1" spans="1:11">
      <c r="A9" s="163" t="s">
        <v>221</v>
      </c>
      <c r="B9" s="164"/>
      <c r="C9" s="176" t="s">
        <v>65</v>
      </c>
      <c r="D9" s="176" t="s">
        <v>66</v>
      </c>
      <c r="E9" s="159" t="s">
        <v>222</v>
      </c>
      <c r="F9" s="177" t="s">
        <v>223</v>
      </c>
      <c r="G9" s="178"/>
      <c r="H9" s="179"/>
      <c r="I9" s="179"/>
      <c r="J9" s="179"/>
      <c r="K9" s="210"/>
    </row>
    <row r="10" ht="18" customHeight="1" spans="1:11">
      <c r="A10" s="163" t="s">
        <v>224</v>
      </c>
      <c r="B10" s="164"/>
      <c r="C10" s="176" t="s">
        <v>65</v>
      </c>
      <c r="D10" s="176" t="s">
        <v>66</v>
      </c>
      <c r="E10" s="159" t="s">
        <v>225</v>
      </c>
      <c r="F10" s="177" t="s">
        <v>226</v>
      </c>
      <c r="G10" s="178" t="s">
        <v>227</v>
      </c>
      <c r="H10" s="179"/>
      <c r="I10" s="179"/>
      <c r="J10" s="179"/>
      <c r="K10" s="210"/>
    </row>
    <row r="11" ht="18" customHeight="1" spans="1:11">
      <c r="A11" s="180" t="s">
        <v>191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1"/>
    </row>
    <row r="12" ht="18" customHeight="1" spans="1:11">
      <c r="A12" s="157" t="s">
        <v>89</v>
      </c>
      <c r="B12" s="176" t="s">
        <v>85</v>
      </c>
      <c r="C12" s="176" t="s">
        <v>86</v>
      </c>
      <c r="D12" s="177"/>
      <c r="E12" s="159" t="s">
        <v>87</v>
      </c>
      <c r="F12" s="176" t="s">
        <v>85</v>
      </c>
      <c r="G12" s="176" t="s">
        <v>86</v>
      </c>
      <c r="H12" s="176"/>
      <c r="I12" s="159" t="s">
        <v>228</v>
      </c>
      <c r="J12" s="176" t="s">
        <v>85</v>
      </c>
      <c r="K12" s="206" t="s">
        <v>86</v>
      </c>
    </row>
    <row r="13" ht="18" customHeight="1" spans="1:11">
      <c r="A13" s="157" t="s">
        <v>92</v>
      </c>
      <c r="B13" s="176" t="s">
        <v>85</v>
      </c>
      <c r="C13" s="176" t="s">
        <v>86</v>
      </c>
      <c r="D13" s="177"/>
      <c r="E13" s="159" t="s">
        <v>97</v>
      </c>
      <c r="F13" s="176" t="s">
        <v>85</v>
      </c>
      <c r="G13" s="176" t="s">
        <v>86</v>
      </c>
      <c r="H13" s="176"/>
      <c r="I13" s="159" t="s">
        <v>229</v>
      </c>
      <c r="J13" s="176" t="s">
        <v>85</v>
      </c>
      <c r="K13" s="206" t="s">
        <v>86</v>
      </c>
    </row>
    <row r="14" ht="18" customHeight="1" spans="1:11">
      <c r="A14" s="165" t="s">
        <v>230</v>
      </c>
      <c r="B14" s="168" t="s">
        <v>85</v>
      </c>
      <c r="C14" s="168" t="s">
        <v>86</v>
      </c>
      <c r="D14" s="182"/>
      <c r="E14" s="167" t="s">
        <v>231</v>
      </c>
      <c r="F14" s="168" t="s">
        <v>85</v>
      </c>
      <c r="G14" s="168" t="s">
        <v>86</v>
      </c>
      <c r="H14" s="168"/>
      <c r="I14" s="167" t="s">
        <v>232</v>
      </c>
      <c r="J14" s="168" t="s">
        <v>85</v>
      </c>
      <c r="K14" s="207" t="s">
        <v>86</v>
      </c>
    </row>
    <row r="15" ht="18" customHeight="1" spans="1:11">
      <c r="A15" s="170"/>
      <c r="B15" s="183"/>
      <c r="C15" s="183"/>
      <c r="D15" s="171"/>
      <c r="E15" s="170"/>
      <c r="F15" s="183"/>
      <c r="G15" s="183"/>
      <c r="H15" s="183"/>
      <c r="I15" s="170"/>
      <c r="J15" s="183"/>
      <c r="K15" s="183"/>
    </row>
    <row r="16" s="146" customFormat="1" ht="18" customHeight="1" spans="1:11">
      <c r="A16" s="150" t="s">
        <v>233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2"/>
    </row>
    <row r="17" ht="18" customHeight="1" spans="1:11">
      <c r="A17" s="163" t="s">
        <v>234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13"/>
    </row>
    <row r="18" ht="18" customHeight="1" spans="1:11">
      <c r="A18" s="163" t="s">
        <v>235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13"/>
    </row>
    <row r="19" ht="22" customHeight="1" spans="1:11">
      <c r="A19" s="185"/>
      <c r="B19" s="176"/>
      <c r="C19" s="176"/>
      <c r="D19" s="176"/>
      <c r="E19" s="176"/>
      <c r="F19" s="176"/>
      <c r="G19" s="176"/>
      <c r="H19" s="176"/>
      <c r="I19" s="176"/>
      <c r="J19" s="176"/>
      <c r="K19" s="206"/>
    </row>
    <row r="20" ht="22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4"/>
    </row>
    <row r="21" ht="22" customHeight="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4"/>
    </row>
    <row r="22" ht="22" customHeight="1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14"/>
    </row>
    <row r="23" ht="22" customHeight="1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15"/>
    </row>
    <row r="24" ht="18" customHeight="1" spans="1:11">
      <c r="A24" s="163" t="s">
        <v>125</v>
      </c>
      <c r="B24" s="164"/>
      <c r="C24" s="176" t="s">
        <v>65</v>
      </c>
      <c r="D24" s="176" t="s">
        <v>66</v>
      </c>
      <c r="E24" s="162"/>
      <c r="F24" s="162"/>
      <c r="G24" s="162"/>
      <c r="H24" s="162"/>
      <c r="I24" s="162"/>
      <c r="J24" s="162"/>
      <c r="K24" s="205"/>
    </row>
    <row r="25" ht="18" customHeight="1" spans="1:11">
      <c r="A25" s="190" t="s">
        <v>236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16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ht="20" customHeight="1" spans="1:11">
      <c r="A27" s="193" t="s">
        <v>237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7" t="s">
        <v>238</v>
      </c>
    </row>
    <row r="28" ht="23" customHeight="1" spans="1:11">
      <c r="A28" s="186" t="s">
        <v>239</v>
      </c>
      <c r="B28" s="187"/>
      <c r="C28" s="187"/>
      <c r="D28" s="187"/>
      <c r="E28" s="187"/>
      <c r="F28" s="187"/>
      <c r="G28" s="187"/>
      <c r="H28" s="187"/>
      <c r="I28" s="187"/>
      <c r="J28" s="218"/>
      <c r="K28" s="219">
        <v>2</v>
      </c>
    </row>
    <row r="29" ht="23" customHeight="1" spans="1:11">
      <c r="A29" s="186" t="s">
        <v>240</v>
      </c>
      <c r="B29" s="187"/>
      <c r="C29" s="187"/>
      <c r="D29" s="187"/>
      <c r="E29" s="187"/>
      <c r="F29" s="187"/>
      <c r="G29" s="187"/>
      <c r="H29" s="187"/>
      <c r="I29" s="187"/>
      <c r="J29" s="218"/>
      <c r="K29" s="210">
        <v>1</v>
      </c>
    </row>
    <row r="30" ht="23" customHeight="1" spans="1:11">
      <c r="A30" s="186" t="s">
        <v>241</v>
      </c>
      <c r="B30" s="187"/>
      <c r="C30" s="187"/>
      <c r="D30" s="187"/>
      <c r="E30" s="187"/>
      <c r="F30" s="187"/>
      <c r="G30" s="187"/>
      <c r="H30" s="187"/>
      <c r="I30" s="187"/>
      <c r="J30" s="218"/>
      <c r="K30" s="210">
        <v>1</v>
      </c>
    </row>
    <row r="31" ht="23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218"/>
      <c r="K31" s="210"/>
    </row>
    <row r="32" ht="23" customHeight="1" spans="1:11">
      <c r="A32" s="186"/>
      <c r="B32" s="187"/>
      <c r="C32" s="187"/>
      <c r="D32" s="187"/>
      <c r="E32" s="187"/>
      <c r="F32" s="187"/>
      <c r="G32" s="187"/>
      <c r="H32" s="187"/>
      <c r="I32" s="187"/>
      <c r="J32" s="218"/>
      <c r="K32" s="220"/>
    </row>
    <row r="33" ht="23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218"/>
      <c r="K33" s="221"/>
    </row>
    <row r="34" ht="23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218"/>
      <c r="K34" s="210"/>
    </row>
    <row r="35" ht="23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218"/>
      <c r="K35" s="222"/>
    </row>
    <row r="36" ht="23" customHeight="1" spans="1:11">
      <c r="A36" s="194" t="s">
        <v>242</v>
      </c>
      <c r="B36" s="195"/>
      <c r="C36" s="195"/>
      <c r="D36" s="195"/>
      <c r="E36" s="195"/>
      <c r="F36" s="195"/>
      <c r="G36" s="195"/>
      <c r="H36" s="195"/>
      <c r="I36" s="195"/>
      <c r="J36" s="223"/>
      <c r="K36" s="224">
        <f>SUM(K28:K35)</f>
        <v>4</v>
      </c>
    </row>
    <row r="37" ht="18.75" customHeight="1" spans="1:11">
      <c r="A37" s="196" t="s">
        <v>243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5"/>
    </row>
    <row r="38" s="147" customFormat="1" ht="18.75" customHeight="1" spans="1:11">
      <c r="A38" s="163" t="s">
        <v>244</v>
      </c>
      <c r="B38" s="164"/>
      <c r="C38" s="164"/>
      <c r="D38" s="162" t="s">
        <v>245</v>
      </c>
      <c r="E38" s="162"/>
      <c r="F38" s="198" t="s">
        <v>246</v>
      </c>
      <c r="G38" s="199"/>
      <c r="H38" s="164" t="s">
        <v>247</v>
      </c>
      <c r="I38" s="164"/>
      <c r="J38" s="164" t="s">
        <v>248</v>
      </c>
      <c r="K38" s="213"/>
    </row>
    <row r="39" ht="18.75" customHeight="1" spans="1:11">
      <c r="A39" s="163" t="s">
        <v>126</v>
      </c>
      <c r="B39" s="164" t="s">
        <v>249</v>
      </c>
      <c r="C39" s="164"/>
      <c r="D39" s="164"/>
      <c r="E39" s="164"/>
      <c r="F39" s="164"/>
      <c r="G39" s="164"/>
      <c r="H39" s="164"/>
      <c r="I39" s="164"/>
      <c r="J39" s="164"/>
      <c r="K39" s="213"/>
    </row>
    <row r="40" ht="24" customHeight="1" spans="1:11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213"/>
    </row>
    <row r="41" ht="24" customHeight="1" spans="1:11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213"/>
    </row>
    <row r="42" ht="32.1" customHeight="1" spans="1:11">
      <c r="A42" s="165" t="s">
        <v>137</v>
      </c>
      <c r="B42" s="200" t="s">
        <v>250</v>
      </c>
      <c r="C42" s="200"/>
      <c r="D42" s="167" t="s">
        <v>251</v>
      </c>
      <c r="E42" s="182" t="s">
        <v>252</v>
      </c>
      <c r="F42" s="167" t="s">
        <v>141</v>
      </c>
      <c r="G42" s="201">
        <v>45508</v>
      </c>
      <c r="H42" s="202" t="s">
        <v>142</v>
      </c>
      <c r="I42" s="202"/>
      <c r="J42" s="200" t="s">
        <v>143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A2" sqref="A2:Q19"/>
    </sheetView>
  </sheetViews>
  <sheetFormatPr defaultColWidth="9" defaultRowHeight="14.25"/>
  <cols>
    <col min="1" max="1" width="13.625" style="73" customWidth="1"/>
    <col min="2" max="3" width="9.125" style="73" customWidth="1"/>
    <col min="4" max="4" width="9.125" style="74" customWidth="1"/>
    <col min="5" max="7" width="9.125" style="73" customWidth="1"/>
    <col min="8" max="8" width="8.5" style="73" customWidth="1"/>
    <col min="9" max="9" width="5.375" style="73" customWidth="1"/>
    <col min="10" max="10" width="2.75" style="73" customWidth="1"/>
    <col min="11" max="13" width="12.625" style="73" customWidth="1"/>
    <col min="14" max="16" width="12.625" style="75" customWidth="1"/>
    <col min="17" max="17" width="12.625" style="76" customWidth="1"/>
    <col min="18" max="255" width="9" style="73"/>
    <col min="256" max="16384" width="9" style="77"/>
  </cols>
  <sheetData>
    <row r="1" s="73" customFormat="1" ht="29" customHeight="1" spans="1:258">
      <c r="A1" s="78" t="s">
        <v>146</v>
      </c>
      <c r="B1" s="79"/>
      <c r="C1" s="80"/>
      <c r="D1" s="81"/>
      <c r="E1" s="80"/>
      <c r="F1" s="80"/>
      <c r="G1" s="80"/>
      <c r="H1" s="80"/>
      <c r="I1" s="80"/>
      <c r="J1" s="80"/>
      <c r="K1" s="80"/>
      <c r="L1" s="80"/>
      <c r="M1" s="80"/>
      <c r="N1" s="112"/>
      <c r="O1" s="112"/>
      <c r="P1" s="112"/>
      <c r="Q1" s="138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  <c r="ER1" s="77"/>
      <c r="ES1" s="77"/>
      <c r="ET1" s="77"/>
      <c r="EU1" s="77"/>
      <c r="EV1" s="77"/>
      <c r="EW1" s="77"/>
      <c r="EX1" s="77"/>
      <c r="EY1" s="77"/>
      <c r="EZ1" s="77"/>
      <c r="FA1" s="77"/>
      <c r="FB1" s="77"/>
      <c r="FC1" s="77"/>
      <c r="FD1" s="77"/>
      <c r="FE1" s="77"/>
      <c r="FF1" s="77"/>
      <c r="FG1" s="77"/>
      <c r="FH1" s="77"/>
      <c r="FI1" s="77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77"/>
      <c r="FY1" s="77"/>
      <c r="FZ1" s="77"/>
      <c r="GA1" s="77"/>
      <c r="GB1" s="77"/>
      <c r="GC1" s="77"/>
      <c r="GD1" s="77"/>
      <c r="GE1" s="77"/>
      <c r="GF1" s="77"/>
      <c r="GG1" s="77"/>
      <c r="GH1" s="77"/>
      <c r="GI1" s="77"/>
      <c r="GJ1" s="77"/>
      <c r="GK1" s="77"/>
      <c r="GL1" s="77"/>
      <c r="GM1" s="77"/>
      <c r="GN1" s="77"/>
      <c r="GO1" s="77"/>
      <c r="GP1" s="77"/>
      <c r="GQ1" s="77"/>
      <c r="GR1" s="77"/>
      <c r="GS1" s="77"/>
      <c r="GT1" s="77"/>
      <c r="GU1" s="77"/>
      <c r="GV1" s="77"/>
      <c r="GW1" s="77"/>
      <c r="GX1" s="77"/>
      <c r="GY1" s="77"/>
      <c r="GZ1" s="77"/>
      <c r="HA1" s="77"/>
      <c r="HB1" s="77"/>
      <c r="HC1" s="77"/>
      <c r="HD1" s="77"/>
      <c r="HE1" s="77"/>
      <c r="HF1" s="77"/>
      <c r="HG1" s="77"/>
      <c r="HH1" s="77"/>
      <c r="HI1" s="77"/>
      <c r="HJ1" s="77"/>
      <c r="HK1" s="77"/>
      <c r="HL1" s="77"/>
      <c r="HM1" s="77"/>
      <c r="HN1" s="77"/>
      <c r="HO1" s="77"/>
      <c r="HP1" s="77"/>
      <c r="HQ1" s="77"/>
      <c r="HR1" s="77"/>
      <c r="HS1" s="77"/>
      <c r="HT1" s="77"/>
      <c r="HU1" s="77"/>
      <c r="HV1" s="77"/>
      <c r="HW1" s="77"/>
      <c r="HX1" s="77"/>
      <c r="HY1" s="77"/>
      <c r="HZ1" s="77"/>
      <c r="IA1" s="77"/>
      <c r="IB1" s="77"/>
      <c r="IC1" s="77"/>
      <c r="ID1" s="77"/>
      <c r="IE1" s="77"/>
      <c r="IF1" s="77"/>
      <c r="IG1" s="77"/>
      <c r="IH1" s="77"/>
      <c r="II1" s="77"/>
      <c r="IJ1" s="77"/>
      <c r="IK1" s="77"/>
      <c r="IL1" s="77"/>
      <c r="IM1" s="77"/>
      <c r="IN1" s="77"/>
      <c r="IO1" s="77"/>
      <c r="IP1" s="77"/>
      <c r="IQ1" s="77"/>
      <c r="IR1" s="77"/>
      <c r="IS1" s="77"/>
      <c r="IT1" s="77"/>
      <c r="IU1" s="77"/>
      <c r="IV1" s="77"/>
      <c r="IW1" s="77"/>
      <c r="IX1" s="77"/>
    </row>
    <row r="2" s="73" customFormat="1" ht="20" customHeight="1" spans="1:258">
      <c r="A2" s="82" t="s">
        <v>61</v>
      </c>
      <c r="B2" s="83" t="str">
        <f>首期!B4</f>
        <v>TAJJAN82235</v>
      </c>
      <c r="C2" s="84"/>
      <c r="D2" s="85"/>
      <c r="E2" s="86" t="s">
        <v>67</v>
      </c>
      <c r="F2" s="87" t="str">
        <f>首期!B5</f>
        <v>女式短袖T恤</v>
      </c>
      <c r="G2" s="87"/>
      <c r="H2" s="87"/>
      <c r="I2" s="87"/>
      <c r="J2" s="113"/>
      <c r="K2" s="114" t="s">
        <v>57</v>
      </c>
      <c r="L2" s="115" t="s">
        <v>56</v>
      </c>
      <c r="M2" s="115"/>
      <c r="N2" s="115"/>
      <c r="O2" s="115"/>
      <c r="P2" s="116"/>
      <c r="Q2" s="139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  <c r="IO2" s="77"/>
      <c r="IP2" s="77"/>
      <c r="IQ2" s="77"/>
      <c r="IR2" s="77"/>
      <c r="IS2" s="77"/>
      <c r="IT2" s="77"/>
      <c r="IU2" s="77"/>
      <c r="IV2" s="77"/>
      <c r="IW2" s="77"/>
      <c r="IX2" s="77"/>
    </row>
    <row r="3" s="73" customFormat="1" ht="15" spans="1:258">
      <c r="A3" s="88" t="s">
        <v>147</v>
      </c>
      <c r="B3" s="89" t="s">
        <v>148</v>
      </c>
      <c r="C3" s="90"/>
      <c r="D3" s="89"/>
      <c r="E3" s="89"/>
      <c r="F3" s="89"/>
      <c r="G3" s="89"/>
      <c r="H3" s="89"/>
      <c r="I3" s="89"/>
      <c r="J3" s="117"/>
      <c r="K3" s="118"/>
      <c r="L3" s="118"/>
      <c r="M3" s="118"/>
      <c r="N3" s="118"/>
      <c r="O3" s="118"/>
      <c r="P3" s="119"/>
      <c r="Q3" s="140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  <c r="IX3" s="77"/>
    </row>
    <row r="4" s="73" customFormat="1" ht="16.5" spans="1:258">
      <c r="A4" s="88"/>
      <c r="B4" s="91" t="s">
        <v>111</v>
      </c>
      <c r="C4" s="92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3"/>
      <c r="I4" s="120" t="s">
        <v>149</v>
      </c>
      <c r="J4" s="117"/>
      <c r="K4" s="121"/>
      <c r="L4" s="122" t="s">
        <v>113</v>
      </c>
      <c r="M4" s="123" t="s">
        <v>121</v>
      </c>
      <c r="N4" s="123" t="s">
        <v>121</v>
      </c>
      <c r="O4" s="123"/>
      <c r="P4" s="123"/>
      <c r="Q4" s="141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</row>
    <row r="5" s="73" customFormat="1" ht="16.5" spans="1:258">
      <c r="A5" s="88"/>
      <c r="B5" s="94" t="s">
        <v>150</v>
      </c>
      <c r="C5" s="92" t="s">
        <v>151</v>
      </c>
      <c r="D5" s="94" t="s">
        <v>152</v>
      </c>
      <c r="E5" s="94" t="s">
        <v>153</v>
      </c>
      <c r="F5" s="94" t="s">
        <v>154</v>
      </c>
      <c r="G5" s="94" t="s">
        <v>155</v>
      </c>
      <c r="H5" s="93"/>
      <c r="I5" s="120"/>
      <c r="J5" s="124"/>
      <c r="K5" s="125"/>
      <c r="L5" s="126"/>
      <c r="M5" s="127" t="s">
        <v>156</v>
      </c>
      <c r="N5" s="127" t="s">
        <v>157</v>
      </c>
      <c r="O5" s="127"/>
      <c r="P5" s="127"/>
      <c r="Q5" s="142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</row>
    <row r="6" s="73" customFormat="1" ht="21" customHeight="1" spans="1:258">
      <c r="A6" s="95" t="s">
        <v>158</v>
      </c>
      <c r="B6" s="96">
        <f>C6-2</f>
        <v>56</v>
      </c>
      <c r="C6" s="97">
        <v>58</v>
      </c>
      <c r="D6" s="96">
        <f>C6+2</f>
        <v>60</v>
      </c>
      <c r="E6" s="96">
        <f>D6+2</f>
        <v>62</v>
      </c>
      <c r="F6" s="96">
        <f>E6+1</f>
        <v>63</v>
      </c>
      <c r="G6" s="96">
        <f>F6+1</f>
        <v>64</v>
      </c>
      <c r="H6" s="98"/>
      <c r="I6" s="128" t="s">
        <v>159</v>
      </c>
      <c r="J6" s="124"/>
      <c r="K6" s="125"/>
      <c r="L6" s="125"/>
      <c r="M6" s="125" t="s">
        <v>160</v>
      </c>
      <c r="N6" s="125" t="s">
        <v>161</v>
      </c>
      <c r="O6" s="125"/>
      <c r="P6" s="125"/>
      <c r="Q6" s="143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  <c r="IW6" s="77"/>
      <c r="IX6" s="77"/>
    </row>
    <row r="7" s="73" customFormat="1" ht="21" hidden="1" customHeight="1" spans="1:258">
      <c r="A7" s="99" t="s">
        <v>162</v>
      </c>
      <c r="B7" s="96">
        <f t="shared" ref="B7:B9" si="0">C7-4</f>
        <v>87</v>
      </c>
      <c r="C7" s="97">
        <v>91</v>
      </c>
      <c r="D7" s="96">
        <f t="shared" ref="D7:D9" si="1">C7+4</f>
        <v>95</v>
      </c>
      <c r="E7" s="96">
        <f>D7+4</f>
        <v>99</v>
      </c>
      <c r="F7" s="96">
        <f t="shared" ref="F7:F9" si="2">E7+6</f>
        <v>105</v>
      </c>
      <c r="G7" s="96">
        <f>F7+6</f>
        <v>111</v>
      </c>
      <c r="H7" s="98"/>
      <c r="I7" s="128" t="s">
        <v>159</v>
      </c>
      <c r="J7" s="124"/>
      <c r="K7" s="125"/>
      <c r="L7" s="125"/>
      <c r="M7" s="125" t="s">
        <v>163</v>
      </c>
      <c r="N7" s="125" t="s">
        <v>160</v>
      </c>
      <c r="O7" s="125"/>
      <c r="P7" s="125"/>
      <c r="Q7" s="143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  <c r="IW7" s="77"/>
      <c r="IX7" s="77"/>
    </row>
    <row r="8" s="73" customFormat="1" ht="21" customHeight="1" spans="1:258">
      <c r="A8" s="99" t="s">
        <v>165</v>
      </c>
      <c r="B8" s="96">
        <f t="shared" si="0"/>
        <v>84</v>
      </c>
      <c r="C8" s="97">
        <v>88</v>
      </c>
      <c r="D8" s="96">
        <f t="shared" si="1"/>
        <v>92</v>
      </c>
      <c r="E8" s="96">
        <f>D8+5</f>
        <v>97</v>
      </c>
      <c r="F8" s="96">
        <f t="shared" si="2"/>
        <v>103</v>
      </c>
      <c r="G8" s="96">
        <f>F8+7</f>
        <v>110</v>
      </c>
      <c r="H8" s="98"/>
      <c r="I8" s="128" t="s">
        <v>159</v>
      </c>
      <c r="J8" s="124"/>
      <c r="K8" s="125"/>
      <c r="L8" s="125"/>
      <c r="M8" s="125" t="s">
        <v>164</v>
      </c>
      <c r="N8" s="125" t="s">
        <v>160</v>
      </c>
      <c r="O8" s="125"/>
      <c r="P8" s="125"/>
      <c r="Q8" s="143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  <c r="IX8" s="77"/>
    </row>
    <row r="9" s="73" customFormat="1" ht="21" customHeight="1" spans="1:258">
      <c r="A9" s="99" t="s">
        <v>167</v>
      </c>
      <c r="B9" s="96">
        <f t="shared" si="0"/>
        <v>91</v>
      </c>
      <c r="C9" s="97">
        <v>95</v>
      </c>
      <c r="D9" s="96">
        <f t="shared" si="1"/>
        <v>99</v>
      </c>
      <c r="E9" s="96">
        <f>D9+5</f>
        <v>104</v>
      </c>
      <c r="F9" s="96">
        <f t="shared" si="2"/>
        <v>110</v>
      </c>
      <c r="G9" s="96">
        <f>F9+7</f>
        <v>117</v>
      </c>
      <c r="H9" s="98"/>
      <c r="I9" s="128" t="s">
        <v>168</v>
      </c>
      <c r="J9" s="124"/>
      <c r="K9" s="125"/>
      <c r="L9" s="125"/>
      <c r="M9" s="125" t="s">
        <v>164</v>
      </c>
      <c r="N9" s="125" t="s">
        <v>160</v>
      </c>
      <c r="O9" s="125"/>
      <c r="P9" s="125"/>
      <c r="Q9" s="143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</row>
    <row r="10" s="73" customFormat="1" ht="21" customHeight="1" spans="1:258">
      <c r="A10" s="99" t="s">
        <v>169</v>
      </c>
      <c r="B10" s="100">
        <f>C10-1</f>
        <v>38</v>
      </c>
      <c r="C10" s="101">
        <v>39</v>
      </c>
      <c r="D10" s="100">
        <f>C10+1</f>
        <v>40</v>
      </c>
      <c r="E10" s="100">
        <f>D10+1</f>
        <v>41</v>
      </c>
      <c r="F10" s="100">
        <f>E10+1.2</f>
        <v>42.2</v>
      </c>
      <c r="G10" s="100">
        <f>F10+1.2</f>
        <v>43.4</v>
      </c>
      <c r="H10" s="98"/>
      <c r="I10" s="128" t="s">
        <v>168</v>
      </c>
      <c r="J10" s="124"/>
      <c r="K10" s="125"/>
      <c r="L10" s="125"/>
      <c r="M10" s="125" t="s">
        <v>170</v>
      </c>
      <c r="N10" s="125" t="s">
        <v>160</v>
      </c>
      <c r="O10" s="125"/>
      <c r="P10" s="125"/>
      <c r="Q10" s="143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</row>
    <row r="11" s="73" customFormat="1" ht="21" customHeight="1" spans="1:258">
      <c r="A11" s="102" t="s">
        <v>172</v>
      </c>
      <c r="B11" s="100">
        <f>C11-0.5</f>
        <v>16.5</v>
      </c>
      <c r="C11" s="101">
        <v>17</v>
      </c>
      <c r="D11" s="100">
        <f t="shared" ref="D11:G11" si="3">C11+0.5</f>
        <v>17.5</v>
      </c>
      <c r="E11" s="100">
        <f t="shared" si="3"/>
        <v>18</v>
      </c>
      <c r="F11" s="100">
        <f t="shared" si="3"/>
        <v>18.5</v>
      </c>
      <c r="G11" s="100">
        <f t="shared" si="3"/>
        <v>19</v>
      </c>
      <c r="H11" s="98"/>
      <c r="I11" s="128" t="s">
        <v>173</v>
      </c>
      <c r="J11" s="124"/>
      <c r="K11" s="125"/>
      <c r="L11" s="125"/>
      <c r="M11" s="125" t="s">
        <v>174</v>
      </c>
      <c r="N11" s="125" t="s">
        <v>161</v>
      </c>
      <c r="O11" s="125"/>
      <c r="P11" s="125"/>
      <c r="Q11" s="143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  <c r="IV11" s="77"/>
      <c r="IW11" s="77"/>
      <c r="IX11" s="77"/>
    </row>
    <row r="12" s="73" customFormat="1" ht="21" customHeight="1" spans="1:258">
      <c r="A12" s="102" t="s">
        <v>175</v>
      </c>
      <c r="B12" s="96">
        <f>C12-0.8</f>
        <v>16.1</v>
      </c>
      <c r="C12" s="97">
        <v>16.9</v>
      </c>
      <c r="D12" s="96">
        <f>C12+0.8</f>
        <v>17.7</v>
      </c>
      <c r="E12" s="96">
        <f>D12+0.8</f>
        <v>18.5</v>
      </c>
      <c r="F12" s="96">
        <f>E12+1.3</f>
        <v>19.8</v>
      </c>
      <c r="G12" s="96">
        <f>F12+1.3</f>
        <v>21.1</v>
      </c>
      <c r="H12" s="100"/>
      <c r="I12" s="128" t="s">
        <v>168</v>
      </c>
      <c r="J12" s="124"/>
      <c r="K12" s="125"/>
      <c r="L12" s="125"/>
      <c r="M12" s="125" t="s">
        <v>160</v>
      </c>
      <c r="N12" s="125" t="s">
        <v>176</v>
      </c>
      <c r="O12" s="125"/>
      <c r="P12" s="125"/>
      <c r="Q12" s="14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  <c r="IV12" s="77"/>
      <c r="IW12" s="77"/>
      <c r="IX12" s="77"/>
    </row>
    <row r="13" s="73" customFormat="1" ht="21" customHeight="1" spans="1:258">
      <c r="A13" s="99" t="s">
        <v>177</v>
      </c>
      <c r="B13" s="100">
        <f>C13-0.6</f>
        <v>15.4</v>
      </c>
      <c r="C13" s="97">
        <v>16</v>
      </c>
      <c r="D13" s="100">
        <f>C13+0.6</f>
        <v>16.6</v>
      </c>
      <c r="E13" s="100">
        <f>D13+0.6</f>
        <v>17.2</v>
      </c>
      <c r="F13" s="100">
        <f>E13+0.95</f>
        <v>18.15</v>
      </c>
      <c r="G13" s="100">
        <f>F13+0.95</f>
        <v>19.1</v>
      </c>
      <c r="H13" s="100"/>
      <c r="I13" s="128">
        <v>0</v>
      </c>
      <c r="J13" s="124"/>
      <c r="K13" s="125"/>
      <c r="L13" s="125"/>
      <c r="M13" s="125" t="s">
        <v>178</v>
      </c>
      <c r="N13" s="125" t="s">
        <v>160</v>
      </c>
      <c r="O13" s="125"/>
      <c r="P13" s="125"/>
      <c r="Q13" s="143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  <c r="IV13" s="77"/>
      <c r="IW13" s="77"/>
      <c r="IX13" s="77"/>
    </row>
    <row r="14" s="73" customFormat="1" ht="21" customHeight="1" spans="1:258">
      <c r="A14" s="99" t="s">
        <v>179</v>
      </c>
      <c r="B14" s="96">
        <f>C14-0.4</f>
        <v>19.1</v>
      </c>
      <c r="C14" s="103">
        <v>19.5</v>
      </c>
      <c r="D14" s="100">
        <f>C14+0.4</f>
        <v>19.9</v>
      </c>
      <c r="E14" s="96">
        <f>D14+0.4</f>
        <v>20.3</v>
      </c>
      <c r="F14" s="96">
        <f>E14+0.6</f>
        <v>20.9</v>
      </c>
      <c r="G14" s="96">
        <f>F14+0.6</f>
        <v>21.5</v>
      </c>
      <c r="H14" s="98"/>
      <c r="I14" s="129"/>
      <c r="J14" s="124"/>
      <c r="K14" s="125"/>
      <c r="L14" s="125"/>
      <c r="M14" s="125" t="s">
        <v>160</v>
      </c>
      <c r="N14" s="125" t="s">
        <v>160</v>
      </c>
      <c r="O14" s="125"/>
      <c r="P14" s="125"/>
      <c r="Q14" s="143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  <c r="IX14" s="77"/>
    </row>
    <row r="15" s="73" customFormat="1" ht="21" customHeight="1" spans="1:258">
      <c r="A15" s="99" t="s">
        <v>181</v>
      </c>
      <c r="B15" s="96">
        <f>C15-0.2</f>
        <v>9.8</v>
      </c>
      <c r="C15" s="103">
        <v>10</v>
      </c>
      <c r="D15" s="96">
        <f>C15+0.2</f>
        <v>10.2</v>
      </c>
      <c r="E15" s="96">
        <f>D15+0.2</f>
        <v>10.4</v>
      </c>
      <c r="F15" s="104">
        <f>E15+0.25</f>
        <v>10.65</v>
      </c>
      <c r="G15" s="104">
        <f>F15+0.25</f>
        <v>10.9</v>
      </c>
      <c r="H15" s="98"/>
      <c r="I15" s="129"/>
      <c r="J15" s="124"/>
      <c r="K15" s="125"/>
      <c r="L15" s="125"/>
      <c r="M15" s="125" t="s">
        <v>160</v>
      </c>
      <c r="N15" s="125" t="s">
        <v>160</v>
      </c>
      <c r="O15" s="125"/>
      <c r="P15" s="125"/>
      <c r="Q15" s="14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  <c r="IX15" s="77"/>
    </row>
    <row r="16" s="73" customFormat="1" ht="21" customHeight="1" spans="1:258">
      <c r="A16" s="99" t="s">
        <v>182</v>
      </c>
      <c r="B16" s="105">
        <f>C16</f>
        <v>2.2</v>
      </c>
      <c r="C16" s="106">
        <v>2.2</v>
      </c>
      <c r="D16" s="105">
        <f t="shared" ref="D16:G16" si="4">C16</f>
        <v>2.2</v>
      </c>
      <c r="E16" s="105">
        <f t="shared" si="4"/>
        <v>2.2</v>
      </c>
      <c r="F16" s="105">
        <f t="shared" si="4"/>
        <v>2.2</v>
      </c>
      <c r="G16" s="105">
        <f t="shared" si="4"/>
        <v>2.2</v>
      </c>
      <c r="H16" s="98"/>
      <c r="I16" s="129"/>
      <c r="J16" s="124"/>
      <c r="K16" s="125"/>
      <c r="L16" s="125"/>
      <c r="M16" s="125" t="s">
        <v>160</v>
      </c>
      <c r="N16" s="125" t="s">
        <v>160</v>
      </c>
      <c r="O16" s="125"/>
      <c r="P16" s="125"/>
      <c r="Q16" s="143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  <c r="IX16" s="77"/>
    </row>
    <row r="17" s="73" customFormat="1" ht="21" customHeight="1" spans="1:258">
      <c r="A17" s="99" t="s">
        <v>183</v>
      </c>
      <c r="B17" s="96">
        <f>C17-0.3</f>
        <v>4.9</v>
      </c>
      <c r="C17" s="103">
        <v>5.2</v>
      </c>
      <c r="D17" s="96">
        <f t="shared" ref="D17:G17" si="5">C17+0.3</f>
        <v>5.5</v>
      </c>
      <c r="E17" s="96">
        <f t="shared" si="5"/>
        <v>5.8</v>
      </c>
      <c r="F17" s="104">
        <f t="shared" si="5"/>
        <v>6.1</v>
      </c>
      <c r="G17" s="104">
        <f t="shared" si="5"/>
        <v>6.4</v>
      </c>
      <c r="H17" s="98"/>
      <c r="I17" s="130"/>
      <c r="J17" s="124"/>
      <c r="K17" s="125"/>
      <c r="L17" s="125"/>
      <c r="M17" s="125" t="s">
        <v>160</v>
      </c>
      <c r="N17" s="125" t="s">
        <v>160</v>
      </c>
      <c r="O17" s="125"/>
      <c r="P17" s="125"/>
      <c r="Q17" s="143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</row>
    <row r="18" s="73" customFormat="1" ht="21" customHeight="1" spans="1:258">
      <c r="A18" s="99" t="s">
        <v>184</v>
      </c>
      <c r="B18" s="96">
        <f>C18-0.7</f>
        <v>-0.7</v>
      </c>
      <c r="C18" s="103">
        <v>0</v>
      </c>
      <c r="D18" s="96">
        <f t="shared" ref="D18:G18" si="6">C18+0.7</f>
        <v>0.7</v>
      </c>
      <c r="E18" s="96">
        <f t="shared" si="6"/>
        <v>1.4</v>
      </c>
      <c r="F18" s="104">
        <f t="shared" si="6"/>
        <v>2.1</v>
      </c>
      <c r="G18" s="104">
        <f t="shared" si="6"/>
        <v>2.8</v>
      </c>
      <c r="H18" s="98"/>
      <c r="I18" s="131"/>
      <c r="J18" s="124"/>
      <c r="K18" s="125"/>
      <c r="L18" s="125"/>
      <c r="M18" s="125" t="s">
        <v>160</v>
      </c>
      <c r="N18" s="125" t="s">
        <v>160</v>
      </c>
      <c r="O18" s="125"/>
      <c r="P18" s="125"/>
      <c r="Q18" s="14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  <c r="IU18" s="77"/>
      <c r="IV18" s="77"/>
      <c r="IW18" s="77"/>
      <c r="IX18" s="77"/>
    </row>
    <row r="19" s="73" customFormat="1" ht="17.25" spans="1:258">
      <c r="A19" s="107"/>
      <c r="B19" s="108"/>
      <c r="C19" s="108"/>
      <c r="D19" s="108"/>
      <c r="E19" s="109"/>
      <c r="F19" s="108"/>
      <c r="G19" s="108"/>
      <c r="H19" s="108"/>
      <c r="I19" s="108"/>
      <c r="J19" s="132"/>
      <c r="K19" s="133"/>
      <c r="L19" s="133"/>
      <c r="M19" s="134"/>
      <c r="N19" s="133"/>
      <c r="O19" s="133"/>
      <c r="P19" s="134"/>
      <c r="Q19" s="144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  <c r="IW19" s="77"/>
      <c r="IX19" s="77"/>
    </row>
    <row r="20" s="73" customFormat="1" spans="1:258">
      <c r="A20" s="110" t="s">
        <v>185</v>
      </c>
      <c r="B20" s="110"/>
      <c r="C20" s="110"/>
      <c r="D20" s="111"/>
      <c r="N20" s="75"/>
      <c r="O20" s="75"/>
      <c r="P20" s="75"/>
      <c r="Q20" s="145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  <c r="IW20" s="77"/>
      <c r="IX20" s="77"/>
    </row>
    <row r="21" s="73" customFormat="1" spans="4:258">
      <c r="D21" s="74"/>
      <c r="K21" s="135" t="s">
        <v>186</v>
      </c>
      <c r="L21" s="136"/>
      <c r="M21" s="135" t="s">
        <v>187</v>
      </c>
      <c r="N21" s="137"/>
      <c r="O21" s="137" t="s">
        <v>188</v>
      </c>
      <c r="P21" s="75" t="s">
        <v>143</v>
      </c>
      <c r="Q21" s="145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  <c r="IW21" s="77"/>
      <c r="IX21" s="77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4" sqref="A4:O8"/>
    </sheetView>
  </sheetViews>
  <sheetFormatPr defaultColWidth="9" defaultRowHeight="14.25"/>
  <cols>
    <col min="1" max="1" width="7" customWidth="1"/>
    <col min="2" max="2" width="14.5" customWidth="1"/>
    <col min="3" max="3" width="16.6" style="6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64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7"/>
      <c r="C3" s="7"/>
      <c r="D3" s="7"/>
      <c r="E3" s="7"/>
      <c r="F3" s="7"/>
      <c r="G3" s="7"/>
      <c r="H3" s="65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ht="20" customHeight="1" spans="1:15">
      <c r="A4" s="66">
        <v>1</v>
      </c>
      <c r="B4" s="17" t="s">
        <v>269</v>
      </c>
      <c r="C4" s="17" t="s">
        <v>270</v>
      </c>
      <c r="D4" s="12" t="s">
        <v>119</v>
      </c>
      <c r="E4" s="13" t="s">
        <v>271</v>
      </c>
      <c r="F4" s="12" t="s">
        <v>272</v>
      </c>
      <c r="G4" s="67" t="s">
        <v>65</v>
      </c>
      <c r="H4" s="9" t="s">
        <v>65</v>
      </c>
      <c r="I4" s="70">
        <v>3</v>
      </c>
      <c r="J4" s="71">
        <v>1</v>
      </c>
      <c r="K4" s="71">
        <v>1</v>
      </c>
      <c r="L4" s="71">
        <v>1</v>
      </c>
      <c r="M4" s="9">
        <v>0</v>
      </c>
      <c r="N4" s="9">
        <f t="shared" ref="N4:N8" si="0">SUM(I4:M4)</f>
        <v>6</v>
      </c>
      <c r="O4" s="9" t="s">
        <v>273</v>
      </c>
    </row>
    <row r="5" ht="20" customHeight="1" spans="1:15">
      <c r="A5" s="66">
        <v>2</v>
      </c>
      <c r="B5" s="17" t="s">
        <v>274</v>
      </c>
      <c r="C5" s="17" t="s">
        <v>270</v>
      </c>
      <c r="D5" s="12" t="s">
        <v>275</v>
      </c>
      <c r="E5" s="13" t="s">
        <v>271</v>
      </c>
      <c r="F5" s="12" t="s">
        <v>272</v>
      </c>
      <c r="G5" s="67" t="s">
        <v>65</v>
      </c>
      <c r="H5" s="9" t="s">
        <v>65</v>
      </c>
      <c r="I5" s="71">
        <v>2</v>
      </c>
      <c r="J5" s="71">
        <v>0</v>
      </c>
      <c r="K5" s="71">
        <v>1</v>
      </c>
      <c r="L5" s="71">
        <v>0</v>
      </c>
      <c r="M5" s="71">
        <v>0</v>
      </c>
      <c r="N5" s="9">
        <f t="shared" si="0"/>
        <v>3</v>
      </c>
      <c r="O5" s="9" t="s">
        <v>273</v>
      </c>
    </row>
    <row r="6" ht="20" customHeight="1" spans="1:15">
      <c r="A6" s="66">
        <v>3</v>
      </c>
      <c r="B6" s="17" t="s">
        <v>276</v>
      </c>
      <c r="C6" s="17" t="s">
        <v>270</v>
      </c>
      <c r="D6" s="12" t="s">
        <v>118</v>
      </c>
      <c r="E6" s="13" t="s">
        <v>271</v>
      </c>
      <c r="F6" s="12" t="s">
        <v>272</v>
      </c>
      <c r="G6" s="67" t="s">
        <v>65</v>
      </c>
      <c r="H6" s="9" t="s">
        <v>65</v>
      </c>
      <c r="I6" s="71">
        <v>3</v>
      </c>
      <c r="J6" s="71">
        <v>1</v>
      </c>
      <c r="K6" s="71">
        <v>0</v>
      </c>
      <c r="L6" s="71">
        <v>0</v>
      </c>
      <c r="M6" s="71">
        <v>0</v>
      </c>
      <c r="N6" s="9">
        <f t="shared" si="0"/>
        <v>4</v>
      </c>
      <c r="O6" s="9" t="s">
        <v>273</v>
      </c>
    </row>
    <row r="7" ht="20" customHeight="1" spans="1:15">
      <c r="A7" s="66">
        <v>4</v>
      </c>
      <c r="B7" s="17" t="s">
        <v>277</v>
      </c>
      <c r="C7" s="17" t="s">
        <v>270</v>
      </c>
      <c r="D7" s="12" t="s">
        <v>278</v>
      </c>
      <c r="E7" s="13" t="s">
        <v>271</v>
      </c>
      <c r="F7" s="12" t="s">
        <v>272</v>
      </c>
      <c r="G7" s="67" t="s">
        <v>65</v>
      </c>
      <c r="H7" s="9" t="s">
        <v>65</v>
      </c>
      <c r="I7" s="71">
        <v>2</v>
      </c>
      <c r="J7" s="71">
        <v>0</v>
      </c>
      <c r="K7" s="71">
        <v>1</v>
      </c>
      <c r="L7" s="71">
        <v>0</v>
      </c>
      <c r="M7" s="71">
        <v>0</v>
      </c>
      <c r="N7" s="9">
        <f t="shared" si="0"/>
        <v>3</v>
      </c>
      <c r="O7" s="9" t="s">
        <v>273</v>
      </c>
    </row>
    <row r="8" ht="20" customHeight="1" spans="1:15">
      <c r="A8" s="66">
        <v>5</v>
      </c>
      <c r="B8" s="17" t="s">
        <v>279</v>
      </c>
      <c r="C8" s="17" t="s">
        <v>270</v>
      </c>
      <c r="D8" s="17" t="s">
        <v>280</v>
      </c>
      <c r="E8" s="13" t="s">
        <v>271</v>
      </c>
      <c r="F8" s="12" t="s">
        <v>272</v>
      </c>
      <c r="G8" s="67" t="s">
        <v>65</v>
      </c>
      <c r="H8" s="9" t="s">
        <v>65</v>
      </c>
      <c r="I8" s="71">
        <v>3</v>
      </c>
      <c r="J8" s="71">
        <v>1</v>
      </c>
      <c r="K8" s="71">
        <v>0</v>
      </c>
      <c r="L8" s="71">
        <v>0</v>
      </c>
      <c r="M8" s="71">
        <v>0</v>
      </c>
      <c r="N8" s="9">
        <f t="shared" si="0"/>
        <v>4</v>
      </c>
      <c r="O8" s="9" t="s">
        <v>273</v>
      </c>
    </row>
    <row r="9" ht="20" customHeight="1" spans="1:15">
      <c r="A9" s="9"/>
      <c r="B9" s="53"/>
      <c r="C9" s="53"/>
      <c r="D9" s="53"/>
      <c r="E9" s="54"/>
      <c r="F9" s="53"/>
      <c r="G9" s="9"/>
      <c r="H9" s="10"/>
      <c r="I9" s="70"/>
      <c r="J9" s="71"/>
      <c r="K9" s="71"/>
      <c r="L9" s="71"/>
      <c r="M9" s="9"/>
      <c r="N9" s="9"/>
      <c r="O9" s="10"/>
    </row>
    <row r="10" ht="20" customHeight="1" spans="1:15">
      <c r="A10" s="9"/>
      <c r="B10" s="53"/>
      <c r="C10" s="53"/>
      <c r="D10" s="53"/>
      <c r="E10" s="54"/>
      <c r="F10" s="53"/>
      <c r="G10" s="9"/>
      <c r="H10" s="10"/>
      <c r="I10" s="70"/>
      <c r="J10" s="71"/>
      <c r="K10" s="71"/>
      <c r="L10" s="71"/>
      <c r="M10" s="9"/>
      <c r="N10" s="9"/>
      <c r="O10" s="10"/>
    </row>
    <row r="11" ht="20" customHeight="1" spans="1:15">
      <c r="A11" s="9"/>
      <c r="B11" s="53"/>
      <c r="C11" s="53"/>
      <c r="D11" s="53"/>
      <c r="E11" s="54"/>
      <c r="F11" s="53"/>
      <c r="G11" s="9"/>
      <c r="H11" s="10"/>
      <c r="I11" s="70"/>
      <c r="J11" s="71"/>
      <c r="K11" s="71"/>
      <c r="L11" s="71"/>
      <c r="M11" s="9"/>
      <c r="N11" s="9"/>
      <c r="O11" s="10"/>
    </row>
    <row r="12" s="2" customFormat="1" ht="18.75" spans="1:15">
      <c r="A12" s="18" t="s">
        <v>281</v>
      </c>
      <c r="B12" s="19"/>
      <c r="C12" s="53"/>
      <c r="D12" s="20"/>
      <c r="E12" s="21"/>
      <c r="F12" s="53"/>
      <c r="G12" s="9"/>
      <c r="H12" s="34"/>
      <c r="I12" s="28"/>
      <c r="J12" s="18" t="s">
        <v>282</v>
      </c>
      <c r="K12" s="19"/>
      <c r="L12" s="19"/>
      <c r="M12" s="20"/>
      <c r="N12" s="19"/>
      <c r="O12" s="26"/>
    </row>
    <row r="13" ht="61" customHeight="1" spans="1:15">
      <c r="A13" s="68" t="s">
        <v>283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2024-11-22T01:33:09Z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