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<sst xmlns="http://schemas.openxmlformats.org/spreadsheetml/2006/main" count="971" uniqueCount="368">
  <si>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</si>
  <si>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</si>
  <si>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</si>
  <si>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</si>
  <si>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</si>
  <si>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</si>
  <si>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</si>
  <si>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</si>
  <si>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</si>
  <si>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</si>
  <si>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</si>
  <si>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</si>
  <si>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</si>
  <si>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</si>
  <si>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</si>
  <si>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</si>
  <si>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</si>
  <si>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</si>
  <si>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</si>
  <si>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</si>
  <si>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</si>
  <si>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</si>
  <si>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</si>
  <si>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</si>
  <si>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</si>
  <si>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</si>
  <si>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</si>
  <si>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</si>
  <si>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</si>
  <si>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</si>
  <si>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</si>
  <si>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</si>
  <si>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</si>
  <si>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</si>
  <si>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</si>
  <si>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</si>
  <si>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</si>
  <si>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</si>
  <si>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</si>
  <si>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</si>
  <si>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</si>
  <si>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</si>
  <si>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</si>
  <si>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</si>
  <si>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</si>
  <si>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</si>
  <si>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</si>
  <si>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</si>
  <si>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</si>
  <si>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</si>
  <si>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</si>
  <si>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</si>
  <si>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</si>
  <si>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</si>
  <si>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</si>
  <si>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</si>
  <si>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</si>
  <si>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</si>
  <si>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</si>
  <si>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</si>
  <si>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</si>
  <si>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</si>
  <si>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TAMMAM91505</t>
  </si>
  <si>
    <t>合同交期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</si>
  <si>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</si>
  <si>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</si>
  <si>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</si>
  <si>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</si>
  <si>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</si>
  <si>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</si>
  <si>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</si>
  <si>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</si>
  <si>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</si>
  <si>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</si>
  <si>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</si>
  <si>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</si>
  <si>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</si>
  <si>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</si>
  <si>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</si>
  <si>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</si>
  <si>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</si>
  <si>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</si>
  <si>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</si>
  <si>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</si>
  <si>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</si>
  <si>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</si>
  <si>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</si>
  <si>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</si>
  <si>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</si>
  <si>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</si>
  <si>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</si>
  <si>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</si>
  <si>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</si>
  <si>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</si>
  <si>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</si>
  <si>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</si>
  <si>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</si>
  <si>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</si>
  <si>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</si>
  <si>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</si>
  <si>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</si>
  <si>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</si>
  <si>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</si>
  <si>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</si>
  <si>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</si>
  <si>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</si>
  <si>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</si>
  <si>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</si>
  <si>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</si>
  <si>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</si>
  <si>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</si>
  <si>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</si>
  <si>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</si>
  <si>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</si>
  <si>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</si>
  <si>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</si>
  <si>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</si>
  <si>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</si>
  <si>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</si>
  <si>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</si>
  <si>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</si>
  <si>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</si>
  <si>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</si>
  <si>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</si>
  <si>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</si>
  <si>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</si>
  <si>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</si>
  <si>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</si>
  <si>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</si>
  <si>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</si>
  <si>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</si>
  <si>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</si>
  <si>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</si>
  <si>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</si>
  <si>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</si>
  <si>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</si>
  <si>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</si>
  <si>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</si>
  <si>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</si>
  <si>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</si>
  <si>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</si>
  <si>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</si>
  <si>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</si>
  <si>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</si>
  <si>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</si>
  <si>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</si>
  <si>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</si>
  <si>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</si>
  <si>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</si>
  <si>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</si>
  <si>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</si>
  <si>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-0.5</t>
  </si>
  <si>
    <t>腰围（平量）</t>
  </si>
  <si>
    <t>+0</t>
  </si>
  <si>
    <t>臀围</t>
  </si>
  <si>
    <t>腿围/2</t>
  </si>
  <si>
    <t>-0.7</t>
  </si>
  <si>
    <t>膝围/2</t>
  </si>
  <si>
    <t>脚口/2（长裤）</t>
  </si>
  <si>
    <t>前裆长 含腰</t>
  </si>
  <si>
    <t>+1</t>
  </si>
  <si>
    <t>后裆长 含腰</t>
  </si>
  <si>
    <t>+0.5</t>
  </si>
  <si>
    <t>前门襟长</t>
  </si>
  <si>
    <t>大货首件</t>
  </si>
  <si>
    <t>前插袋开口</t>
  </si>
  <si>
    <t>后袋开口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</si>
  <si>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</si>
  <si>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</si>
  <si>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</si>
  <si>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</si>
  <si>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</si>
  <si>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</si>
  <si>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</si>
  <si>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</si>
  <si>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</si>
  <si>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</si>
  <si>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</si>
  <si>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</si>
  <si>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</si>
  <si>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</si>
  <si>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</si>
  <si>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</si>
  <si>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</si>
  <si>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</si>
  <si>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</si>
  <si>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</si>
  <si>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</si>
  <si>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</si>
  <si>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</si>
  <si>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</si>
  <si>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</si>
  <si>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</si>
  <si>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</si>
  <si>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</si>
  <si>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</si>
  <si>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</si>
  <si>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</si>
  <si>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98</t>
  </si>
  <si>
    <t>肩宽</t>
  </si>
  <si>
    <t>44</t>
  </si>
  <si>
    <t>肩点袖长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</si>
  <si>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</si>
  <si>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</si>
  <si>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</si>
  <si>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</si>
  <si>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</si>
  <si>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</si>
  <si>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</si>
  <si>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</si>
  <si>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</si>
  <si>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</si>
  <si>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</si>
  <si>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俄罗斯订单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</si>
  <si>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</si>
  <si>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</si>
  <si>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</si>
  <si>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</si>
  <si>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</si>
  <si>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</si>
  <si>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</si>
  <si>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</si>
  <si>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</si>
  <si>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</si>
  <si>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</si>
  <si>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</si>
  <si>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</si>
  <si>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</si>
  <si>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</si>
  <si>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</si>
  <si>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</si>
  <si>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</si>
  <si>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</si>
  <si>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</si>
  <si>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</si>
  <si>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</si>
  <si>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</si>
  <si>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</si>
  <si>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</si>
  <si>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</si>
  <si>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</si>
  <si>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</si>
  <si>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</si>
  <si>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</si>
  <si>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</si>
  <si>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</si>
  <si>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</si>
  <si>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②检验明细：17件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</si>
  <si>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</si>
  <si>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</si>
  <si>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</si>
  <si>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</si>
  <si>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</si>
  <si>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</si>
  <si>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</si>
  <si>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</si>
  <si>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</si>
  <si>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</si>
  <si>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</si>
  <si>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</si>
  <si>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</si>
  <si>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唐云辉</t>
  </si>
  <si>
    <t>-1 -0.5</t>
  </si>
  <si>
    <t>-1 -1</t>
  </si>
  <si>
    <t>-1.5</t>
  </si>
  <si>
    <t>内裆长</t>
  </si>
  <si>
    <t>+0 +0</t>
  </si>
  <si>
    <t>+0 -1</t>
  </si>
  <si>
    <t>+1 +1</t>
  </si>
  <si>
    <t>腰围（拉量）</t>
  </si>
  <si>
    <t>+1 +0.5</t>
  </si>
  <si>
    <t>+0 +1</t>
  </si>
  <si>
    <t>+0.5 +1</t>
  </si>
  <si>
    <t>+1 +0</t>
  </si>
  <si>
    <t>+0 +0.5</t>
  </si>
  <si>
    <t>+0.5 +0</t>
  </si>
  <si>
    <t>+0.5 +0.3</t>
  </si>
  <si>
    <t>+0.3 +0</t>
  </si>
  <si>
    <t>+0.3</t>
  </si>
  <si>
    <t>+0.5 -0.3</t>
  </si>
  <si>
    <t>-0.5 +0</t>
  </si>
  <si>
    <t>+0.3 +0.5</t>
  </si>
  <si>
    <t>-0.5 -0.5</t>
  </si>
  <si>
    <t>+0.5 +0.2</t>
  </si>
  <si>
    <t>+0.5 +0.5</t>
  </si>
  <si>
    <t>采购凭证编号：CGDD24050600011</t>
  </si>
  <si>
    <t>②检验明细：齐色齐80件</t>
  </si>
  <si>
    <t>请按照以上提出的问题点改正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</si>
  <si>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</si>
  <si>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</si>
  <si>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</si>
  <si>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</si>
  <si>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</si>
  <si>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</si>
  <si>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</si>
  <si>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</si>
  <si>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</si>
  <si>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</si>
  <si>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</si>
  <si>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</si>
  <si>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</si>
  <si>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</si>
  <si>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</si>
  <si>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</si>
  <si>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2404Y0304</t>
  </si>
  <si>
    <t>FK08690棉盖丝平纹复合绒</t>
  </si>
  <si>
    <t>三迈</t>
  </si>
  <si>
    <t>制表时间：2024/6/3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</si>
  <si>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</si>
  <si>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</si>
  <si>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</si>
  <si>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</si>
  <si>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</si>
  <si>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</si>
  <si>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</si>
  <si>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</si>
  <si>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</si>
  <si>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</si>
  <si>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</si>
  <si>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</si>
  <si>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</si>
  <si>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</si>
  <si>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</si>
  <si>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</si>
  <si>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</si>
  <si>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</si>
  <si>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</si>
  <si>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</si>
  <si>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</si>
  <si>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</si>
  <si>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色纱金属头抽绳 </t>
  </si>
  <si>
    <t>嘉善天路达</t>
  </si>
  <si>
    <t>无互染</t>
  </si>
  <si>
    <t>物料6</t>
  </si>
  <si>
    <t>物料7</t>
  </si>
  <si>
    <t>物料8</t>
  </si>
  <si>
    <t>物料9</t>
  </si>
  <si>
    <t>物料10</t>
  </si>
  <si>
    <t>制表时间：2024/6/8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</si>
  <si>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</si>
  <si>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</si>
  <si>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</si>
  <si>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</si>
  <si>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</si>
  <si>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</si>
  <si>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</si>
  <si>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</si>
  <si>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</si>
  <si>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</si>
  <si>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</si>
  <si>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</si>
  <si>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</si>
  <si>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</si>
  <si>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</si>
  <si>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</si>
  <si>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</si>
  <si>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</si>
  <si>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</si>
  <si>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YES</t>
  </si>
  <si>
    <t>制表时间：2024/6/20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</si>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</sst>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1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2" borderId="85" applyNumberFormat="0" applyAlignment="0" applyProtection="0">
      <alignment vertical="center"/>
    </xf>
    <xf numFmtId="0" fontId="64" fillId="13" borderId="86" applyNumberFormat="0" applyAlignment="0" applyProtection="0">
      <alignment vertical="center"/>
    </xf>
    <xf numFmtId="0" fontId="65" fillId="13" borderId="85" applyNumberFormat="0" applyAlignment="0" applyProtection="0">
      <alignment vertical="center"/>
    </xf>
    <xf numFmtId="0" fontId="66" fillId="14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4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5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64" applyFont="1" applyBorder="1" applyAlignment="1">
      <alignment horizontal="center"/>
    </xf>
    <xf numFmtId="0" fontId="24" fillId="4" borderId="2" xfId="64" applyFont="1" applyFill="1" applyBorder="1" applyAlignment="1">
      <alignment horizontal="center"/>
    </xf>
    <xf numFmtId="0" fontId="24" fillId="0" borderId="5" xfId="64" applyFont="1" applyBorder="1" applyAlignment="1">
      <alignment horizontal="center"/>
    </xf>
    <xf numFmtId="49" fontId="25" fillId="0" borderId="2" xfId="51" applyNumberFormat="1" applyFont="1" applyFill="1" applyBorder="1" applyAlignment="1">
      <alignment horizontal="center" vertical="center"/>
    </xf>
    <xf numFmtId="0" fontId="24" fillId="5" borderId="2" xfId="64" applyFont="1" applyFill="1" applyBorder="1" applyAlignment="1">
      <alignment horizontal="center"/>
    </xf>
    <xf numFmtId="0" fontId="26" fillId="0" borderId="12" xfId="64" applyFont="1" applyBorder="1" applyAlignment="1">
      <alignment horizontal="left" vertical="center"/>
    </xf>
    <xf numFmtId="0" fontId="26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6" fillId="0" borderId="5" xfId="64" applyFont="1" applyBorder="1" applyAlignment="1">
      <alignment horizontal="center" vertical="center"/>
    </xf>
    <xf numFmtId="178" fontId="2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1" fillId="0" borderId="0" xfId="53" applyFont="1" applyFill="1" applyAlignment="1"/>
    <xf numFmtId="0" fontId="13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49" fontId="31" fillId="0" borderId="16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14" xfId="53" applyFont="1" applyFill="1" applyBorder="1" applyAlignment="1"/>
    <xf numFmtId="0" fontId="0" fillId="0" borderId="17" xfId="0" applyFont="1" applyFill="1" applyBorder="1" applyAlignment="1">
      <alignment horizontal="left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3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vertical="center"/>
    </xf>
    <xf numFmtId="0" fontId="33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13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13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 wrapText="1"/>
    </xf>
    <xf numFmtId="0" fontId="13" fillId="0" borderId="21" xfId="52" applyFont="1" applyFill="1" applyBorder="1" applyAlignment="1">
      <alignment horizontal="left" vertical="center" wrapText="1"/>
    </xf>
    <xf numFmtId="0" fontId="33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right" vertical="center"/>
    </xf>
    <xf numFmtId="0" fontId="13" fillId="0" borderId="29" xfId="52" applyFont="1" applyFill="1" applyBorder="1" applyAlignment="1">
      <alignment horizontal="righ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58" fontId="13" fillId="0" borderId="25" xfId="52" applyNumberFormat="1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34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8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center" vertical="center"/>
    </xf>
    <xf numFmtId="0" fontId="26" fillId="0" borderId="4" xfId="64" applyFont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17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/>
    <xf numFmtId="49" fontId="31" fillId="0" borderId="0" xfId="54" applyNumberFormat="1" applyFont="1" applyFill="1" applyBorder="1" applyAlignment="1">
      <alignment horizontal="center" vertical="center"/>
    </xf>
    <xf numFmtId="0" fontId="33" fillId="3" borderId="26" xfId="52" applyFont="1" applyFill="1" applyBorder="1" applyAlignment="1">
      <alignment horizontal="left" vertical="center"/>
    </xf>
    <xf numFmtId="0" fontId="33" fillId="3" borderId="27" xfId="52" applyFont="1" applyFill="1" applyBorder="1" applyAlignment="1">
      <alignment horizontal="left" vertical="center"/>
    </xf>
    <xf numFmtId="0" fontId="33" fillId="3" borderId="36" xfId="52" applyFont="1" applyFill="1" applyBorder="1" applyAlignment="1">
      <alignment horizontal="left" vertical="center"/>
    </xf>
    <xf numFmtId="0" fontId="31" fillId="0" borderId="0" xfId="53" applyFont="1" applyFill="1" applyAlignment="1">
      <alignment horizontal="center"/>
    </xf>
    <xf numFmtId="0" fontId="19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17" fillId="0" borderId="42" xfId="53" applyFont="1" applyFill="1" applyBorder="1" applyAlignment="1"/>
    <xf numFmtId="0" fontId="22" fillId="0" borderId="43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4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7" fillId="4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37" fillId="0" borderId="43" xfId="59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9" fillId="0" borderId="44" xfId="0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29" fillId="0" borderId="46" xfId="0" applyNumberFormat="1" applyFont="1" applyFill="1" applyBorder="1" applyAlignment="1">
      <alignment horizontal="center" vertical="center"/>
    </xf>
    <xf numFmtId="0" fontId="17" fillId="0" borderId="47" xfId="53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1" fillId="0" borderId="33" xfId="54" applyNumberFormat="1" applyFont="1" applyFill="1" applyBorder="1" applyAlignment="1">
      <alignment horizontal="center" vertical="center"/>
    </xf>
    <xf numFmtId="49" fontId="31" fillId="0" borderId="21" xfId="54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31" fillId="0" borderId="49" xfId="54" applyNumberFormat="1" applyFont="1" applyFill="1" applyBorder="1" applyAlignment="1">
      <alignment horizontal="center" vertical="center"/>
    </xf>
    <xf numFmtId="49" fontId="31" fillId="0" borderId="50" xfId="54" applyNumberFormat="1" applyFont="1" applyFill="1" applyBorder="1" applyAlignment="1">
      <alignment horizontal="center" vertical="center"/>
    </xf>
    <xf numFmtId="49" fontId="41" fillId="0" borderId="50" xfId="54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17" fillId="0" borderId="52" xfId="53" applyNumberFormat="1" applyFont="1" applyFill="1" applyBorder="1" applyAlignment="1">
      <alignment horizontal="center"/>
    </xf>
    <xf numFmtId="49" fontId="31" fillId="0" borderId="52" xfId="54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1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2" fillId="0" borderId="53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20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horizontal="center" vertical="center"/>
    </xf>
    <xf numFmtId="0" fontId="34" fillId="0" borderId="55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4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58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4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 wrapText="1"/>
    </xf>
    <xf numFmtId="0" fontId="13" fillId="0" borderId="59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13" fillId="0" borderId="33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 wrapText="1"/>
    </xf>
    <xf numFmtId="0" fontId="13" fillId="0" borderId="20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35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center" vertical="center"/>
    </xf>
    <xf numFmtId="0" fontId="35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5" fillId="0" borderId="63" xfId="52" applyFont="1" applyBorder="1" applyAlignment="1">
      <alignment horizontal="center" vertical="center"/>
    </xf>
    <xf numFmtId="0" fontId="35" fillId="0" borderId="64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65" xfId="52" applyFont="1" applyFill="1" applyBorder="1" applyAlignment="1">
      <alignment horizontal="center" vertical="center"/>
    </xf>
    <xf numFmtId="0" fontId="35" fillId="0" borderId="50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3" fillId="0" borderId="20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4" fillId="0" borderId="35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20" fillId="0" borderId="67" xfId="52" applyFont="1" applyBorder="1" applyAlignment="1">
      <alignment horizontal="center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69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7" fillId="0" borderId="0" xfId="52" applyFont="1" applyBorder="1" applyAlignment="1">
      <alignment horizontal="left" vertical="center"/>
    </xf>
    <xf numFmtId="0" fontId="43" fillId="0" borderId="18" xfId="52" applyFont="1" applyBorder="1" applyAlignment="1">
      <alignment horizontal="center" vertical="top"/>
    </xf>
    <xf numFmtId="0" fontId="34" fillId="0" borderId="70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5" fillId="0" borderId="64" xfId="52" applyFont="1" applyBorder="1" applyAlignment="1">
      <alignment horizontal="left" vertical="center"/>
    </xf>
    <xf numFmtId="0" fontId="35" fillId="0" borderId="63" xfId="52" applyFont="1" applyBorder="1" applyAlignment="1">
      <alignment horizontal="left" vertical="center"/>
    </xf>
    <xf numFmtId="0" fontId="34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4" fillId="0" borderId="50" xfId="52" applyFont="1" applyBorder="1" applyAlignment="1">
      <alignment vertical="center"/>
    </xf>
    <xf numFmtId="0" fontId="34" fillId="0" borderId="65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34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4" fillId="0" borderId="60" xfId="52" applyFont="1" applyBorder="1" applyAlignment="1">
      <alignment horizontal="left" vertical="center" wrapText="1"/>
    </xf>
    <xf numFmtId="0" fontId="34" fillId="0" borderId="61" xfId="52" applyFont="1" applyBorder="1" applyAlignment="1">
      <alignment horizontal="left" vertical="center" wrapText="1"/>
    </xf>
    <xf numFmtId="0" fontId="34" fillId="0" borderId="71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44" fillId="0" borderId="73" xfId="52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0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0" fontId="35" fillId="0" borderId="63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9" fontId="20" fillId="0" borderId="61" xfId="52" applyNumberFormat="1" applyFont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5" fillId="0" borderId="76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5" fillId="0" borderId="31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4" fillId="0" borderId="78" xfId="52" applyFont="1" applyBorder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20" fillId="0" borderId="69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8" xfId="52" applyFont="1" applyBorder="1" applyAlignment="1">
      <alignment horizontal="left" vertical="center" wrapText="1"/>
    </xf>
    <xf numFmtId="0" fontId="34" fillId="0" borderId="69" xfId="5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4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35" fillId="0" borderId="80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8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1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773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773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773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6261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6261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6261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6261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6261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28575</xdr:rowOff>
    </xdr:from>
    <xdr:to>
      <xdr:col>8</xdr:col>
      <xdr:colOff>1046480</xdr:colOff>
      <xdr:row>4</xdr:row>
      <xdr:rowOff>80645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9600"/>
          <a:ext cx="97790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L12" sqref="L12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0" width="15.625" style="90" customWidth="1"/>
    <col min="11" max="11" width="13.125" style="90" customWidth="1"/>
    <col min="12" max="12" width="13.5" style="90" customWidth="1"/>
    <col min="13" max="13" width="13.125" style="92" customWidth="1"/>
    <col min="14" max="14" width="12.25" style="92" customWidth="1"/>
    <col min="15" max="15" width="15.625" style="92" customWidth="1"/>
    <col min="16" max="253" width="9" style="90"/>
    <col min="254" max="16384" width="9" style="93"/>
  </cols>
  <sheetData>
    <row r="1" ht="32" customHeight="1" spans="1:16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28"/>
    </row>
    <row r="2" ht="32" customHeight="1" spans="1:16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9"/>
      <c r="J2" s="130" t="s">
        <v>57</v>
      </c>
      <c r="K2" s="131" t="s">
        <v>56</v>
      </c>
      <c r="L2" s="131"/>
      <c r="M2" s="131"/>
      <c r="N2" s="131"/>
      <c r="O2" s="131"/>
      <c r="P2" s="132"/>
    </row>
    <row r="3" spans="1:16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4"/>
      <c r="O3" s="134"/>
      <c r="P3" s="135"/>
    </row>
    <row r="4" ht="16.5" spans="1:16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3"/>
      <c r="J4" s="105" t="s">
        <v>110</v>
      </c>
      <c r="K4" s="105" t="s">
        <v>111</v>
      </c>
      <c r="L4" s="106" t="s">
        <v>112</v>
      </c>
      <c r="M4" s="105" t="s">
        <v>113</v>
      </c>
      <c r="N4" s="105" t="s">
        <v>114</v>
      </c>
      <c r="O4" s="107" t="s">
        <v>115</v>
      </c>
      <c r="P4" s="136"/>
    </row>
    <row r="5" ht="18" customHeight="1" spans="1:16">
      <c r="A5" s="102"/>
      <c r="B5" s="105" t="s">
        <v>144</v>
      </c>
      <c r="C5" s="105" t="s">
        <v>145</v>
      </c>
      <c r="D5" s="106" t="s">
        <v>146</v>
      </c>
      <c r="E5" s="109" t="s">
        <v>147</v>
      </c>
      <c r="F5" s="105" t="s">
        <v>148</v>
      </c>
      <c r="G5" s="105" t="s">
        <v>149</v>
      </c>
      <c r="H5" s="108"/>
      <c r="I5" s="133"/>
      <c r="J5" s="137"/>
      <c r="K5" s="138" t="s">
        <v>117</v>
      </c>
      <c r="L5" s="138" t="s">
        <v>117</v>
      </c>
      <c r="M5" s="138" t="s">
        <v>117</v>
      </c>
      <c r="N5" s="138" t="s">
        <v>117</v>
      </c>
      <c r="O5" s="138" t="s">
        <v>117</v>
      </c>
      <c r="P5" s="139"/>
    </row>
    <row r="6" ht="25" customHeight="1" spans="1:16">
      <c r="A6" s="110" t="s">
        <v>150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3"/>
      <c r="J6" s="137"/>
      <c r="K6" s="137"/>
      <c r="L6" s="137"/>
      <c r="M6" s="137"/>
      <c r="N6" s="137"/>
      <c r="O6" s="137"/>
      <c r="P6" s="140"/>
    </row>
    <row r="7" ht="25" customHeight="1" spans="1:16">
      <c r="A7" s="110" t="s">
        <v>265</v>
      </c>
      <c r="B7" s="111">
        <f>C7-1.5</f>
        <v>71</v>
      </c>
      <c r="C7" s="111">
        <f>D7-1.5</f>
        <v>72.5</v>
      </c>
      <c r="D7" s="112">
        <v>74</v>
      </c>
      <c r="E7" s="111">
        <f t="shared" ref="E7:G7" si="1">D7+1.5</f>
        <v>75.5</v>
      </c>
      <c r="F7" s="111">
        <f t="shared" si="1"/>
        <v>77</v>
      </c>
      <c r="G7" s="113">
        <f t="shared" si="1"/>
        <v>78.5</v>
      </c>
      <c r="H7" s="114"/>
      <c r="I7" s="133"/>
      <c r="J7" s="137"/>
      <c r="K7" s="137"/>
      <c r="L7" s="137"/>
      <c r="M7" s="137"/>
      <c r="N7" s="137"/>
      <c r="O7" s="137"/>
      <c r="P7" s="140"/>
    </row>
    <row r="8" ht="25" customHeight="1" spans="1:16">
      <c r="A8" s="110" t="s">
        <v>152</v>
      </c>
      <c r="B8" s="111">
        <f>C8-4</f>
        <v>74</v>
      </c>
      <c r="C8" s="111">
        <f>D8-4</f>
        <v>78</v>
      </c>
      <c r="D8" s="112">
        <v>82</v>
      </c>
      <c r="E8" s="111">
        <f t="shared" ref="E8:E10" si="2">D8+4</f>
        <v>86</v>
      </c>
      <c r="F8" s="111">
        <f>E8+5</f>
        <v>91</v>
      </c>
      <c r="G8" s="113">
        <f>F8+6</f>
        <v>97</v>
      </c>
      <c r="H8" s="114"/>
      <c r="I8" s="133"/>
      <c r="J8" s="137"/>
      <c r="K8" s="137"/>
      <c r="L8" s="137"/>
      <c r="M8" s="137"/>
      <c r="N8" s="137"/>
      <c r="O8" s="137"/>
      <c r="P8" s="140"/>
    </row>
    <row r="9" ht="25" customHeight="1" spans="1:16">
      <c r="A9" s="110" t="s">
        <v>269</v>
      </c>
      <c r="B9" s="111">
        <f>C9-4</f>
        <v>88</v>
      </c>
      <c r="C9" s="111">
        <f>D9-4</f>
        <v>92</v>
      </c>
      <c r="D9" s="112">
        <f>D10-8</f>
        <v>96</v>
      </c>
      <c r="E9" s="111">
        <f t="shared" si="2"/>
        <v>100</v>
      </c>
      <c r="F9" s="111">
        <f>E9+5</f>
        <v>105</v>
      </c>
      <c r="G9" s="113">
        <f>F9+6</f>
        <v>111</v>
      </c>
      <c r="H9" s="114"/>
      <c r="I9" s="133"/>
      <c r="J9" s="137"/>
      <c r="K9" s="137"/>
      <c r="L9" s="137"/>
      <c r="M9" s="137"/>
      <c r="N9" s="137"/>
      <c r="O9" s="137"/>
      <c r="P9" s="140"/>
    </row>
    <row r="10" ht="25" customHeight="1" spans="1:16">
      <c r="A10" s="110" t="s">
        <v>154</v>
      </c>
      <c r="B10" s="111">
        <f>C10-3.6</f>
        <v>96.8</v>
      </c>
      <c r="C10" s="111">
        <f>D10-3.6</f>
        <v>100.4</v>
      </c>
      <c r="D10" s="112">
        <v>104</v>
      </c>
      <c r="E10" s="111">
        <f t="shared" si="2"/>
        <v>108</v>
      </c>
      <c r="F10" s="111">
        <f>E10+4</f>
        <v>112</v>
      </c>
      <c r="G10" s="113">
        <f>F10+4</f>
        <v>116</v>
      </c>
      <c r="H10" s="114"/>
      <c r="I10" s="133"/>
      <c r="J10" s="137"/>
      <c r="K10" s="137"/>
      <c r="L10" s="137"/>
      <c r="M10" s="137"/>
      <c r="N10" s="137"/>
      <c r="O10" s="137"/>
      <c r="P10" s="140"/>
    </row>
    <row r="11" ht="25" customHeight="1" spans="1:16">
      <c r="A11" s="110" t="s">
        <v>155</v>
      </c>
      <c r="B11" s="111">
        <f>C11-1.15</f>
        <v>30.2</v>
      </c>
      <c r="C11" s="111">
        <f>D11-1.15</f>
        <v>31.35</v>
      </c>
      <c r="D11" s="112">
        <v>32.5</v>
      </c>
      <c r="E11" s="111">
        <f t="shared" ref="E11:G11" si="3">D11+1.3</f>
        <v>33.8</v>
      </c>
      <c r="F11" s="111">
        <f t="shared" si="3"/>
        <v>35.1</v>
      </c>
      <c r="G11" s="113">
        <f t="shared" si="3"/>
        <v>36.4</v>
      </c>
      <c r="H11" s="115"/>
      <c r="I11" s="133"/>
      <c r="J11" s="137"/>
      <c r="K11" s="137"/>
      <c r="L11" s="137"/>
      <c r="M11" s="137"/>
      <c r="N11" s="137"/>
      <c r="O11" s="137"/>
      <c r="P11" s="140"/>
    </row>
    <row r="12" ht="25" customHeight="1" spans="1:16">
      <c r="A12" s="110" t="s">
        <v>157</v>
      </c>
      <c r="B12" s="111">
        <f>C12-0.7</f>
        <v>21.1</v>
      </c>
      <c r="C12" s="111">
        <f>D12-0.7</f>
        <v>21.8</v>
      </c>
      <c r="D12" s="112">
        <v>22.5</v>
      </c>
      <c r="E12" s="111">
        <f>D12+0.7</f>
        <v>23.2</v>
      </c>
      <c r="F12" s="111">
        <f>E12+0.7</f>
        <v>23.9</v>
      </c>
      <c r="G12" s="113">
        <f>F12+0.9</f>
        <v>24.8</v>
      </c>
      <c r="H12" s="115"/>
      <c r="I12" s="133"/>
      <c r="J12" s="137"/>
      <c r="K12" s="137"/>
      <c r="L12" s="137"/>
      <c r="M12" s="137"/>
      <c r="N12" s="137"/>
      <c r="O12" s="137"/>
      <c r="P12" s="140"/>
    </row>
    <row r="13" ht="25" customHeight="1" spans="1:16">
      <c r="A13" s="110" t="s">
        <v>158</v>
      </c>
      <c r="B13" s="111">
        <f>C13-0.5</f>
        <v>17</v>
      </c>
      <c r="C13" s="111">
        <f t="shared" ref="C13:C18" si="4">D13-0.5</f>
        <v>17.5</v>
      </c>
      <c r="D13" s="112">
        <v>18</v>
      </c>
      <c r="E13" s="111">
        <f>D13+0.5</f>
        <v>18.5</v>
      </c>
      <c r="F13" s="111">
        <f>E13+0.5</f>
        <v>19</v>
      </c>
      <c r="G13" s="113">
        <f>F13+0.7</f>
        <v>19.7</v>
      </c>
      <c r="H13" s="114"/>
      <c r="I13" s="133"/>
      <c r="J13" s="137"/>
      <c r="K13" s="137"/>
      <c r="L13" s="137"/>
      <c r="M13" s="137"/>
      <c r="N13" s="137"/>
      <c r="O13" s="137"/>
      <c r="P13" s="140"/>
    </row>
    <row r="14" ht="25" customHeight="1" spans="1:16">
      <c r="A14" s="110" t="s">
        <v>159</v>
      </c>
      <c r="B14" s="111">
        <f>C14-0.7</f>
        <v>27.7</v>
      </c>
      <c r="C14" s="111">
        <f>D14-0.6</f>
        <v>28.4</v>
      </c>
      <c r="D14" s="112">
        <v>29</v>
      </c>
      <c r="E14" s="111">
        <f>D14+0.6</f>
        <v>29.6</v>
      </c>
      <c r="F14" s="111">
        <f>E14+0.7</f>
        <v>30.3</v>
      </c>
      <c r="G14" s="113">
        <f>F14+0.6</f>
        <v>30.9</v>
      </c>
      <c r="H14" s="114"/>
      <c r="I14" s="133"/>
      <c r="J14" s="137"/>
      <c r="K14" s="137"/>
      <c r="L14" s="137"/>
      <c r="M14" s="137"/>
      <c r="N14" s="137"/>
      <c r="O14" s="137"/>
      <c r="P14" s="140"/>
    </row>
    <row r="15" ht="25" customHeight="1" spans="1:16">
      <c r="A15" s="110" t="s">
        <v>161</v>
      </c>
      <c r="B15" s="111">
        <f>C15-0.9</f>
        <v>40.7</v>
      </c>
      <c r="C15" s="111">
        <f>D15-0.9</f>
        <v>41.6</v>
      </c>
      <c r="D15" s="112">
        <v>42.5</v>
      </c>
      <c r="E15" s="111">
        <f t="shared" ref="E15:G15" si="5">D15+1.1</f>
        <v>43.6</v>
      </c>
      <c r="F15" s="111">
        <f t="shared" si="5"/>
        <v>44.7</v>
      </c>
      <c r="G15" s="113">
        <f t="shared" si="5"/>
        <v>45.8</v>
      </c>
      <c r="H15" s="114"/>
      <c r="I15" s="133"/>
      <c r="J15" s="137"/>
      <c r="K15" s="137"/>
      <c r="L15" s="137"/>
      <c r="M15" s="137"/>
      <c r="N15" s="137"/>
      <c r="O15" s="137"/>
      <c r="P15" s="140"/>
    </row>
    <row r="16" ht="25" customHeight="1" spans="1:16">
      <c r="A16" s="110" t="s">
        <v>163</v>
      </c>
      <c r="B16" s="111">
        <f t="shared" ref="B16:B18" si="6">C16-0</f>
        <v>14</v>
      </c>
      <c r="C16" s="111">
        <f t="shared" si="4"/>
        <v>14</v>
      </c>
      <c r="D16" s="112">
        <v>14.5</v>
      </c>
      <c r="E16" s="111">
        <f t="shared" ref="E16:E19" si="7">D16</f>
        <v>14.5</v>
      </c>
      <c r="F16" s="111">
        <f t="shared" ref="F16:F18" si="8">E16+1.5</f>
        <v>16</v>
      </c>
      <c r="G16" s="113">
        <f t="shared" ref="G16:G18" si="9">F16+0</f>
        <v>16</v>
      </c>
      <c r="H16" s="114"/>
      <c r="I16" s="133"/>
      <c r="J16" s="137"/>
      <c r="K16" s="137"/>
      <c r="L16" s="137"/>
      <c r="M16" s="137"/>
      <c r="N16" s="137"/>
      <c r="O16" s="137"/>
      <c r="P16" s="140"/>
    </row>
    <row r="17" ht="25" customHeight="1" spans="1:16">
      <c r="A17" s="110" t="s">
        <v>165</v>
      </c>
      <c r="B17" s="111">
        <f t="shared" si="6"/>
        <v>16.5</v>
      </c>
      <c r="C17" s="111">
        <f t="shared" si="4"/>
        <v>16.5</v>
      </c>
      <c r="D17" s="112">
        <v>17</v>
      </c>
      <c r="E17" s="111">
        <f t="shared" si="7"/>
        <v>17</v>
      </c>
      <c r="F17" s="111">
        <f t="shared" si="8"/>
        <v>18.5</v>
      </c>
      <c r="G17" s="113">
        <f t="shared" si="9"/>
        <v>18.5</v>
      </c>
      <c r="H17" s="114"/>
      <c r="I17" s="133"/>
      <c r="J17" s="137"/>
      <c r="K17" s="137"/>
      <c r="L17" s="137"/>
      <c r="M17" s="137"/>
      <c r="N17" s="137"/>
      <c r="O17" s="137"/>
      <c r="P17" s="140"/>
    </row>
    <row r="18" ht="25" customHeight="1" spans="1:16">
      <c r="A18" s="110" t="s">
        <v>166</v>
      </c>
      <c r="B18" s="111">
        <f t="shared" si="6"/>
        <v>14.5</v>
      </c>
      <c r="C18" s="111">
        <f t="shared" si="4"/>
        <v>14.5</v>
      </c>
      <c r="D18" s="112">
        <v>15</v>
      </c>
      <c r="E18" s="111">
        <f t="shared" si="7"/>
        <v>15</v>
      </c>
      <c r="F18" s="111">
        <f t="shared" si="8"/>
        <v>16.5</v>
      </c>
      <c r="G18" s="113">
        <f t="shared" si="9"/>
        <v>16.5</v>
      </c>
      <c r="H18" s="116"/>
      <c r="I18" s="133"/>
      <c r="J18" s="137"/>
      <c r="K18" s="137"/>
      <c r="L18" s="137"/>
      <c r="M18" s="137"/>
      <c r="N18" s="137"/>
      <c r="O18" s="137"/>
      <c r="P18" s="140"/>
    </row>
    <row r="19" ht="25" customHeight="1" spans="1:16">
      <c r="A19" s="110" t="s">
        <v>167</v>
      </c>
      <c r="B19" s="111">
        <f>C19</f>
        <v>4.5</v>
      </c>
      <c r="C19" s="111">
        <f>D19</f>
        <v>4.5</v>
      </c>
      <c r="D19" s="112">
        <v>4.5</v>
      </c>
      <c r="E19" s="111">
        <f t="shared" si="7"/>
        <v>4.5</v>
      </c>
      <c r="F19" s="111">
        <f>E19</f>
        <v>4.5</v>
      </c>
      <c r="G19" s="113">
        <f>F19</f>
        <v>4.5</v>
      </c>
      <c r="H19" s="117"/>
      <c r="I19" s="133"/>
      <c r="J19" s="141"/>
      <c r="K19" s="141"/>
      <c r="L19" s="137"/>
      <c r="M19" s="141"/>
      <c r="N19" s="141"/>
      <c r="O19" s="137"/>
      <c r="P19" s="140"/>
    </row>
    <row r="20" ht="25" customHeight="1" spans="1:16">
      <c r="A20" s="118"/>
      <c r="B20" s="119"/>
      <c r="C20" s="119"/>
      <c r="D20" s="120"/>
      <c r="E20" s="119"/>
      <c r="F20" s="119"/>
      <c r="G20" s="119"/>
      <c r="H20" s="121"/>
      <c r="I20" s="142"/>
      <c r="J20" s="142"/>
      <c r="K20" s="142"/>
      <c r="L20" s="142"/>
      <c r="M20" s="142"/>
      <c r="N20" s="142"/>
      <c r="O20" s="142"/>
      <c r="P20" s="143"/>
    </row>
    <row r="21" ht="18" spans="1:16">
      <c r="A21" s="122"/>
      <c r="B21" s="123"/>
      <c r="C21" s="123"/>
      <c r="D21" s="124"/>
      <c r="E21" s="123"/>
      <c r="F21" s="123"/>
      <c r="G21" s="123"/>
      <c r="H21" s="125"/>
      <c r="M21" s="90"/>
      <c r="N21" s="90"/>
      <c r="O21" s="90"/>
      <c r="P21" s="128"/>
    </row>
    <row r="22" ht="18" spans="1:16">
      <c r="A22" s="122"/>
      <c r="B22" s="123"/>
      <c r="C22" s="123"/>
      <c r="D22" s="124"/>
      <c r="E22" s="123"/>
      <c r="F22" s="123"/>
      <c r="G22" s="123"/>
      <c r="H22" s="125"/>
      <c r="M22" s="90"/>
      <c r="N22" s="90"/>
      <c r="O22" s="90"/>
      <c r="P22" s="128"/>
    </row>
    <row r="23" spans="1:16">
      <c r="A23" s="126" t="s">
        <v>168</v>
      </c>
      <c r="B23" s="126"/>
      <c r="C23" s="127"/>
      <c r="D23" s="127"/>
      <c r="M23" s="90"/>
      <c r="N23" s="90"/>
      <c r="O23" s="90"/>
      <c r="P23" s="93"/>
    </row>
    <row r="24" spans="3:16">
      <c r="C24" s="91"/>
      <c r="J24" s="144" t="s">
        <v>169</v>
      </c>
      <c r="K24" s="145">
        <v>45421</v>
      </c>
      <c r="L24" s="144" t="s">
        <v>170</v>
      </c>
      <c r="M24" s="144" t="s">
        <v>133</v>
      </c>
      <c r="N24" s="144" t="s">
        <v>171</v>
      </c>
      <c r="O24" s="90" t="s">
        <v>136</v>
      </c>
      <c r="P24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80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17">
        <v>1</v>
      </c>
      <c r="B4" s="28" t="s">
        <v>304</v>
      </c>
      <c r="C4" s="29" t="s">
        <v>305</v>
      </c>
      <c r="D4" s="16" t="s">
        <v>117</v>
      </c>
      <c r="E4" s="13" t="s">
        <v>62</v>
      </c>
      <c r="F4" s="16" t="s">
        <v>306</v>
      </c>
      <c r="G4" s="82" t="s">
        <v>65</v>
      </c>
      <c r="H4" s="17" t="s">
        <v>65</v>
      </c>
      <c r="I4" s="86">
        <v>1</v>
      </c>
      <c r="J4" s="87">
        <v>2</v>
      </c>
      <c r="K4" s="87">
        <v>2</v>
      </c>
      <c r="L4" s="87">
        <v>0</v>
      </c>
      <c r="M4" s="17">
        <v>1</v>
      </c>
      <c r="N4" s="17">
        <f>SUM(I4:M4)</f>
        <v>6</v>
      </c>
      <c r="O4" s="17"/>
    </row>
    <row r="5" ht="20" customHeight="1" spans="1:15">
      <c r="A5" s="17"/>
      <c r="B5" s="28"/>
      <c r="C5" s="28"/>
      <c r="D5" s="28"/>
      <c r="E5" s="13"/>
      <c r="F5" s="16"/>
      <c r="G5" s="82"/>
      <c r="H5" s="17"/>
      <c r="I5" s="86"/>
      <c r="J5" s="87"/>
      <c r="K5" s="87"/>
      <c r="L5" s="87"/>
      <c r="M5" s="17"/>
      <c r="N5" s="17"/>
      <c r="O5" s="17"/>
    </row>
    <row r="6" ht="20" customHeight="1" spans="1:15">
      <c r="A6" s="17"/>
      <c r="B6" s="28"/>
      <c r="C6" s="28"/>
      <c r="D6" s="28"/>
      <c r="E6" s="13"/>
      <c r="F6" s="16"/>
      <c r="G6" s="82"/>
      <c r="H6" s="17"/>
      <c r="I6" s="88"/>
      <c r="J6" s="87"/>
      <c r="K6" s="87"/>
      <c r="L6" s="87"/>
      <c r="M6" s="17"/>
      <c r="N6" s="17"/>
      <c r="O6" s="17"/>
    </row>
    <row r="7" ht="20" customHeight="1" spans="1:15">
      <c r="A7" s="17"/>
      <c r="B7" s="28"/>
      <c r="C7" s="28"/>
      <c r="D7" s="16"/>
      <c r="E7" s="32"/>
      <c r="F7" s="28"/>
      <c r="G7" s="83"/>
      <c r="H7" s="60"/>
      <c r="I7" s="88"/>
      <c r="J7" s="87"/>
      <c r="K7" s="87"/>
      <c r="L7" s="87"/>
      <c r="M7" s="17"/>
      <c r="N7" s="17"/>
      <c r="O7" s="17"/>
    </row>
    <row r="8" ht="20" customHeight="1" spans="1:15">
      <c r="A8" s="17"/>
      <c r="B8" s="33"/>
      <c r="C8" s="33"/>
      <c r="D8" s="33"/>
      <c r="E8" s="70"/>
      <c r="F8" s="33"/>
      <c r="G8" s="17"/>
      <c r="H8" s="9"/>
      <c r="I8" s="86"/>
      <c r="J8" s="87"/>
      <c r="K8" s="87"/>
      <c r="L8" s="87"/>
      <c r="M8" s="17"/>
      <c r="N8" s="17"/>
      <c r="O8" s="9"/>
    </row>
    <row r="9" ht="20" customHeight="1" spans="1:15">
      <c r="A9" s="17"/>
      <c r="B9" s="33"/>
      <c r="C9" s="33"/>
      <c r="D9" s="33"/>
      <c r="E9" s="70"/>
      <c r="F9" s="33"/>
      <c r="G9" s="17"/>
      <c r="H9" s="9"/>
      <c r="I9" s="86"/>
      <c r="J9" s="87"/>
      <c r="K9" s="87"/>
      <c r="L9" s="87"/>
      <c r="M9" s="17"/>
      <c r="N9" s="17"/>
      <c r="O9" s="9"/>
    </row>
    <row r="10" ht="20" customHeight="1" spans="1:15">
      <c r="A10" s="17"/>
      <c r="B10" s="33"/>
      <c r="C10" s="33"/>
      <c r="D10" s="33"/>
      <c r="E10" s="70"/>
      <c r="F10" s="33"/>
      <c r="G10" s="17"/>
      <c r="H10" s="9"/>
      <c r="I10" s="86"/>
      <c r="J10" s="87"/>
      <c r="K10" s="87"/>
      <c r="L10" s="87"/>
      <c r="M10" s="17"/>
      <c r="N10" s="17"/>
      <c r="O10" s="9"/>
    </row>
    <row r="11" ht="20" customHeight="1" spans="1:15">
      <c r="A11" s="17"/>
      <c r="B11" s="33"/>
      <c r="C11" s="33"/>
      <c r="D11" s="33"/>
      <c r="E11" s="70"/>
      <c r="F11" s="33"/>
      <c r="G11" s="17"/>
      <c r="H11" s="9"/>
      <c r="I11" s="86"/>
      <c r="J11" s="87"/>
      <c r="K11" s="87"/>
      <c r="L11" s="87"/>
      <c r="M11" s="17"/>
      <c r="N11" s="17"/>
      <c r="O11" s="9"/>
    </row>
    <row r="12" s="2" customFormat="1" ht="18.75" spans="1:15">
      <c r="A12" s="18" t="s">
        <v>307</v>
      </c>
      <c r="B12" s="19"/>
      <c r="C12" s="33"/>
      <c r="D12" s="20"/>
      <c r="E12" s="21"/>
      <c r="F12" s="33"/>
      <c r="G12" s="17"/>
      <c r="H12" s="40"/>
      <c r="I12" s="34"/>
      <c r="J12" s="18" t="s">
        <v>308</v>
      </c>
      <c r="K12" s="19"/>
      <c r="L12" s="19"/>
      <c r="M12" s="20"/>
      <c r="N12" s="19"/>
      <c r="O12" s="26"/>
    </row>
    <row r="13" ht="61" customHeight="1" spans="1:15">
      <c r="A13" s="84" t="s">
        <v>309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311</v>
      </c>
      <c r="H2" s="4"/>
      <c r="I2" s="4" t="s">
        <v>312</v>
      </c>
      <c r="J2" s="4"/>
      <c r="K2" s="6" t="s">
        <v>313</v>
      </c>
      <c r="L2" s="75" t="s">
        <v>314</v>
      </c>
      <c r="M2" s="24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76"/>
      <c r="M3" s="25"/>
    </row>
    <row r="4" ht="22" customHeight="1" spans="1:13">
      <c r="A4" s="66">
        <v>1</v>
      </c>
      <c r="B4" s="16" t="s">
        <v>306</v>
      </c>
      <c r="C4" s="28" t="s">
        <v>304</v>
      </c>
      <c r="D4" s="29" t="s">
        <v>305</v>
      </c>
      <c r="E4" s="16" t="s">
        <v>117</v>
      </c>
      <c r="F4" s="13" t="s">
        <v>62</v>
      </c>
      <c r="G4" s="67">
        <v>-0.02</v>
      </c>
      <c r="H4" s="68">
        <v>-0.01</v>
      </c>
      <c r="I4" s="67">
        <v>-0.02</v>
      </c>
      <c r="J4" s="68">
        <v>-0.01</v>
      </c>
      <c r="K4" s="71"/>
      <c r="L4" s="17"/>
      <c r="M4" s="17"/>
    </row>
    <row r="5" ht="22" customHeight="1" spans="1:13">
      <c r="A5" s="66"/>
      <c r="B5" s="16"/>
      <c r="C5" s="28"/>
      <c r="D5" s="28"/>
      <c r="E5" s="28"/>
      <c r="F5" s="13"/>
      <c r="G5" s="67"/>
      <c r="H5" s="68"/>
      <c r="I5" s="68"/>
      <c r="J5" s="68"/>
      <c r="K5" s="71"/>
      <c r="L5" s="17"/>
      <c r="M5" s="17"/>
    </row>
    <row r="6" ht="22" customHeight="1" spans="1:13">
      <c r="A6" s="66"/>
      <c r="B6" s="16"/>
      <c r="C6" s="28"/>
      <c r="D6" s="28"/>
      <c r="E6" s="28"/>
      <c r="F6" s="13"/>
      <c r="G6" s="67"/>
      <c r="H6" s="68"/>
      <c r="I6" s="67"/>
      <c r="J6" s="68"/>
      <c r="K6" s="71"/>
      <c r="L6" s="17"/>
      <c r="M6" s="17"/>
    </row>
    <row r="7" ht="22" customHeight="1" spans="1:13">
      <c r="A7" s="66"/>
      <c r="B7" s="69"/>
      <c r="C7" s="33"/>
      <c r="D7" s="33"/>
      <c r="E7" s="33"/>
      <c r="F7" s="70"/>
      <c r="G7" s="71"/>
      <c r="H7" s="72"/>
      <c r="I7" s="72"/>
      <c r="J7" s="72"/>
      <c r="K7" s="71"/>
      <c r="L7" s="9"/>
      <c r="M7" s="9"/>
    </row>
    <row r="8" ht="22" customHeight="1" spans="1:13">
      <c r="A8" s="66"/>
      <c r="B8" s="69"/>
      <c r="C8" s="33"/>
      <c r="D8" s="33"/>
      <c r="E8" s="33"/>
      <c r="F8" s="70"/>
      <c r="G8" s="71"/>
      <c r="H8" s="72"/>
      <c r="I8" s="72"/>
      <c r="J8" s="72"/>
      <c r="K8" s="71"/>
      <c r="L8" s="9"/>
      <c r="M8" s="9"/>
    </row>
    <row r="9" ht="22" customHeight="1" spans="1:13">
      <c r="A9" s="66"/>
      <c r="B9" s="69"/>
      <c r="C9" s="33"/>
      <c r="D9" s="33"/>
      <c r="E9" s="33"/>
      <c r="F9" s="70"/>
      <c r="G9" s="71"/>
      <c r="H9" s="72"/>
      <c r="I9" s="72"/>
      <c r="J9" s="72"/>
      <c r="K9" s="71"/>
      <c r="L9" s="9"/>
      <c r="M9" s="9"/>
    </row>
    <row r="10" ht="22" customHeight="1" spans="1:13">
      <c r="A10" s="66"/>
      <c r="B10" s="69"/>
      <c r="C10" s="33"/>
      <c r="D10" s="33"/>
      <c r="E10" s="33"/>
      <c r="F10" s="70"/>
      <c r="G10" s="71"/>
      <c r="H10" s="72"/>
      <c r="I10" s="72"/>
      <c r="J10" s="72"/>
      <c r="K10" s="71"/>
      <c r="L10" s="9"/>
      <c r="M10" s="9"/>
    </row>
    <row r="11" s="2" customFormat="1" ht="18.75" spans="1:13">
      <c r="A11" s="18" t="s">
        <v>318</v>
      </c>
      <c r="B11" s="19"/>
      <c r="C11" s="19"/>
      <c r="D11" s="33"/>
      <c r="E11" s="20"/>
      <c r="F11" s="70"/>
      <c r="G11" s="34"/>
      <c r="H11" s="18" t="s">
        <v>308</v>
      </c>
      <c r="I11" s="19"/>
      <c r="J11" s="19"/>
      <c r="K11" s="20"/>
      <c r="L11" s="77"/>
      <c r="M11" s="26"/>
    </row>
    <row r="12" ht="84" customHeight="1" spans="1:13">
      <c r="A12" s="73" t="s">
        <v>319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8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4" sqref="E14:E1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1" t="s">
        <v>322</v>
      </c>
      <c r="H2" s="42"/>
      <c r="I2" s="63"/>
      <c r="J2" s="41" t="s">
        <v>323</v>
      </c>
      <c r="K2" s="42"/>
      <c r="L2" s="63"/>
      <c r="M2" s="41" t="s">
        <v>324</v>
      </c>
      <c r="N2" s="42"/>
      <c r="O2" s="63"/>
      <c r="P2" s="41" t="s">
        <v>325</v>
      </c>
      <c r="Q2" s="42"/>
      <c r="R2" s="63"/>
      <c r="S2" s="42" t="s">
        <v>326</v>
      </c>
      <c r="T2" s="42"/>
      <c r="U2" s="63"/>
      <c r="V2" s="37" t="s">
        <v>327</v>
      </c>
      <c r="W2" s="37" t="s">
        <v>303</v>
      </c>
    </row>
    <row r="3" s="1" customFormat="1" ht="16.5" spans="1:23">
      <c r="A3" s="7"/>
      <c r="B3" s="43"/>
      <c r="C3" s="43"/>
      <c r="D3" s="43"/>
      <c r="E3" s="43"/>
      <c r="F3" s="43"/>
      <c r="G3" s="4" t="s">
        <v>328</v>
      </c>
      <c r="H3" s="4" t="s">
        <v>67</v>
      </c>
      <c r="I3" s="4" t="s">
        <v>294</v>
      </c>
      <c r="J3" s="4" t="s">
        <v>328</v>
      </c>
      <c r="K3" s="4" t="s">
        <v>67</v>
      </c>
      <c r="L3" s="4" t="s">
        <v>294</v>
      </c>
      <c r="M3" s="4" t="s">
        <v>328</v>
      </c>
      <c r="N3" s="4" t="s">
        <v>67</v>
      </c>
      <c r="O3" s="4" t="s">
        <v>294</v>
      </c>
      <c r="P3" s="4" t="s">
        <v>328</v>
      </c>
      <c r="Q3" s="4" t="s">
        <v>67</v>
      </c>
      <c r="R3" s="4" t="s">
        <v>294</v>
      </c>
      <c r="S3" s="4" t="s">
        <v>328</v>
      </c>
      <c r="T3" s="4" t="s">
        <v>67</v>
      </c>
      <c r="U3" s="4" t="s">
        <v>294</v>
      </c>
      <c r="V3" s="65"/>
      <c r="W3" s="65"/>
    </row>
    <row r="4" ht="18.75" spans="1:23">
      <c r="A4" s="44" t="s">
        <v>329</v>
      </c>
      <c r="B4" s="45" t="s">
        <v>306</v>
      </c>
      <c r="C4" s="28" t="s">
        <v>304</v>
      </c>
      <c r="D4" s="29" t="s">
        <v>305</v>
      </c>
      <c r="E4" s="16" t="s">
        <v>117</v>
      </c>
      <c r="F4" s="13" t="s">
        <v>62</v>
      </c>
      <c r="G4" s="46" t="s">
        <v>330</v>
      </c>
      <c r="H4" s="47"/>
      <c r="I4" s="47" t="s">
        <v>331</v>
      </c>
      <c r="J4" s="47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332</v>
      </c>
      <c r="W4" s="17"/>
    </row>
    <row r="5" ht="16.5" spans="1:23">
      <c r="A5" s="48"/>
      <c r="B5" s="49"/>
      <c r="C5" s="28"/>
      <c r="D5" s="28"/>
      <c r="E5" s="28"/>
      <c r="F5" s="13"/>
      <c r="G5" s="50" t="s">
        <v>333</v>
      </c>
      <c r="H5" s="51"/>
      <c r="I5" s="64"/>
      <c r="J5" s="50" t="s">
        <v>334</v>
      </c>
      <c r="K5" s="51"/>
      <c r="L5" s="64"/>
      <c r="M5" s="41" t="s">
        <v>335</v>
      </c>
      <c r="N5" s="42"/>
      <c r="O5" s="63"/>
      <c r="P5" s="41" t="s">
        <v>336</v>
      </c>
      <c r="Q5" s="42"/>
      <c r="R5" s="63"/>
      <c r="S5" s="42" t="s">
        <v>337</v>
      </c>
      <c r="T5" s="42"/>
      <c r="U5" s="63"/>
      <c r="V5" s="17"/>
      <c r="W5" s="17"/>
    </row>
    <row r="6" ht="16.5" spans="1:23">
      <c r="A6" s="48"/>
      <c r="B6" s="49"/>
      <c r="C6" s="28"/>
      <c r="D6" s="28"/>
      <c r="E6" s="28"/>
      <c r="F6" s="13"/>
      <c r="G6" s="52" t="s">
        <v>328</v>
      </c>
      <c r="H6" s="52" t="s">
        <v>67</v>
      </c>
      <c r="I6" s="52" t="s">
        <v>294</v>
      </c>
      <c r="J6" s="52" t="s">
        <v>328</v>
      </c>
      <c r="K6" s="52" t="s">
        <v>67</v>
      </c>
      <c r="L6" s="52" t="s">
        <v>294</v>
      </c>
      <c r="M6" s="4" t="s">
        <v>328</v>
      </c>
      <c r="N6" s="4" t="s">
        <v>67</v>
      </c>
      <c r="O6" s="4" t="s">
        <v>294</v>
      </c>
      <c r="P6" s="4" t="s">
        <v>328</v>
      </c>
      <c r="Q6" s="4" t="s">
        <v>67</v>
      </c>
      <c r="R6" s="4" t="s">
        <v>294</v>
      </c>
      <c r="S6" s="4" t="s">
        <v>328</v>
      </c>
      <c r="T6" s="4" t="s">
        <v>67</v>
      </c>
      <c r="U6" s="4" t="s">
        <v>294</v>
      </c>
      <c r="V6" s="17"/>
      <c r="W6" s="17"/>
    </row>
    <row r="7" ht="18.75" spans="1:23">
      <c r="A7" s="53"/>
      <c r="B7" s="54"/>
      <c r="C7" s="28"/>
      <c r="D7" s="28"/>
      <c r="E7" s="16"/>
      <c r="F7" s="55"/>
      <c r="G7" s="31"/>
      <c r="H7" s="47"/>
      <c r="I7" s="47"/>
      <c r="J7" s="47"/>
      <c r="K7" s="47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4"/>
      <c r="B8" s="45"/>
      <c r="C8" s="56"/>
      <c r="D8" s="56"/>
      <c r="E8" s="56"/>
      <c r="F8" s="44"/>
      <c r="G8" s="17"/>
      <c r="H8" s="47"/>
      <c r="I8" s="4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8"/>
      <c r="B9" s="49"/>
      <c r="C9" s="53"/>
      <c r="D9" s="57"/>
      <c r="E9" s="53"/>
      <c r="F9" s="53"/>
      <c r="G9" s="17"/>
      <c r="H9" s="47"/>
      <c r="I9" s="4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4"/>
      <c r="B10" s="45"/>
      <c r="C10" s="58"/>
      <c r="D10" s="56"/>
      <c r="E10" s="58"/>
      <c r="F10" s="44"/>
      <c r="G10" s="17"/>
      <c r="H10" s="47"/>
      <c r="I10" s="4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8"/>
      <c r="B11" s="49"/>
      <c r="C11" s="59"/>
      <c r="D11" s="57"/>
      <c r="E11" s="59"/>
      <c r="F11" s="5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60"/>
      <c r="B12" s="60"/>
      <c r="C12" s="60"/>
      <c r="D12" s="60"/>
      <c r="E12" s="60"/>
      <c r="F12" s="6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9"/>
      <c r="B13" s="59"/>
      <c r="C13" s="59"/>
      <c r="D13" s="59"/>
      <c r="E13" s="59"/>
      <c r="F13" s="59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60"/>
      <c r="B14" s="60"/>
      <c r="C14" s="60"/>
      <c r="D14" s="60"/>
      <c r="E14" s="60"/>
      <c r="F14" s="6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9"/>
      <c r="B15" s="59"/>
      <c r="C15" s="59"/>
      <c r="D15" s="59"/>
      <c r="E15" s="59"/>
      <c r="F15" s="5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338</v>
      </c>
      <c r="B17" s="19"/>
      <c r="C17" s="19"/>
      <c r="D17" s="19"/>
      <c r="E17" s="20"/>
      <c r="F17" s="21"/>
      <c r="G17" s="34"/>
      <c r="H17" s="40"/>
      <c r="I17" s="40"/>
      <c r="J17" s="18" t="s">
        <v>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61" t="s">
        <v>339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341</v>
      </c>
      <c r="B2" s="37" t="s">
        <v>290</v>
      </c>
      <c r="C2" s="37" t="s">
        <v>291</v>
      </c>
      <c r="D2" s="37" t="s">
        <v>292</v>
      </c>
      <c r="E2" s="37" t="s">
        <v>293</v>
      </c>
      <c r="F2" s="37" t="s">
        <v>294</v>
      </c>
      <c r="G2" s="36" t="s">
        <v>342</v>
      </c>
      <c r="H2" s="36" t="s">
        <v>343</v>
      </c>
      <c r="I2" s="36" t="s">
        <v>344</v>
      </c>
      <c r="J2" s="36" t="s">
        <v>343</v>
      </c>
      <c r="K2" s="36" t="s">
        <v>345</v>
      </c>
      <c r="L2" s="36" t="s">
        <v>343</v>
      </c>
      <c r="M2" s="37" t="s">
        <v>327</v>
      </c>
      <c r="N2" s="37" t="s">
        <v>303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8" t="s">
        <v>341</v>
      </c>
      <c r="B4" s="39" t="s">
        <v>346</v>
      </c>
      <c r="C4" s="39" t="s">
        <v>328</v>
      </c>
      <c r="D4" s="39" t="s">
        <v>292</v>
      </c>
      <c r="E4" s="37" t="s">
        <v>293</v>
      </c>
      <c r="F4" s="37" t="s">
        <v>294</v>
      </c>
      <c r="G4" s="36" t="s">
        <v>342</v>
      </c>
      <c r="H4" s="36" t="s">
        <v>343</v>
      </c>
      <c r="I4" s="36" t="s">
        <v>344</v>
      </c>
      <c r="J4" s="36" t="s">
        <v>343</v>
      </c>
      <c r="K4" s="36" t="s">
        <v>345</v>
      </c>
      <c r="L4" s="36" t="s">
        <v>343</v>
      </c>
      <c r="M4" s="37" t="s">
        <v>327</v>
      </c>
      <c r="N4" s="37" t="s">
        <v>303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347</v>
      </c>
      <c r="B11" s="19"/>
      <c r="C11" s="19"/>
      <c r="D11" s="20"/>
      <c r="E11" s="21"/>
      <c r="F11" s="40"/>
      <c r="G11" s="34"/>
      <c r="H11" s="40"/>
      <c r="I11" s="18" t="s">
        <v>348</v>
      </c>
      <c r="J11" s="19"/>
      <c r="K11" s="19"/>
      <c r="L11" s="19"/>
      <c r="M11" s="19"/>
      <c r="N11" s="26"/>
    </row>
    <row r="12" ht="16.5" spans="1:14">
      <c r="A12" s="22" t="s">
        <v>349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303</v>
      </c>
    </row>
    <row r="3" ht="18.75" spans="1:12">
      <c r="A3" s="27" t="s">
        <v>329</v>
      </c>
      <c r="B3" s="16" t="s">
        <v>306</v>
      </c>
      <c r="C3" s="28" t="s">
        <v>304</v>
      </c>
      <c r="D3" s="29" t="s">
        <v>305</v>
      </c>
      <c r="E3" s="16" t="s">
        <v>117</v>
      </c>
      <c r="F3" s="13" t="s">
        <v>62</v>
      </c>
      <c r="G3" s="30" t="s">
        <v>355</v>
      </c>
      <c r="H3" s="31" t="s">
        <v>356</v>
      </c>
      <c r="I3" s="31"/>
      <c r="J3" s="17"/>
      <c r="K3" s="35" t="s">
        <v>357</v>
      </c>
      <c r="L3" s="17" t="s">
        <v>358</v>
      </c>
    </row>
    <row r="4" spans="1:12">
      <c r="A4" s="27"/>
      <c r="B4" s="28"/>
      <c r="C4" s="28"/>
      <c r="D4" s="28"/>
      <c r="E4" s="28"/>
      <c r="F4" s="13"/>
      <c r="G4" s="30"/>
      <c r="H4" s="31"/>
      <c r="I4" s="31"/>
      <c r="J4" s="17"/>
      <c r="K4" s="35"/>
      <c r="L4" s="17"/>
    </row>
    <row r="5" spans="1:12">
      <c r="A5" s="27"/>
      <c r="B5" s="28"/>
      <c r="C5" s="28"/>
      <c r="D5" s="28"/>
      <c r="E5" s="28"/>
      <c r="F5" s="13"/>
      <c r="G5" s="30"/>
      <c r="H5" s="31"/>
      <c r="I5" s="9"/>
      <c r="J5" s="9"/>
      <c r="K5" s="35"/>
      <c r="L5" s="17"/>
    </row>
    <row r="6" ht="18.75" spans="1:12">
      <c r="A6" s="27"/>
      <c r="B6" s="28"/>
      <c r="C6" s="28"/>
      <c r="D6" s="28"/>
      <c r="E6" s="16"/>
      <c r="F6" s="32"/>
      <c r="G6" s="30"/>
      <c r="H6" s="31"/>
      <c r="I6" s="9"/>
      <c r="J6" s="9"/>
      <c r="K6" s="35"/>
      <c r="L6" s="17"/>
    </row>
    <row r="7" spans="1:12">
      <c r="A7" s="9"/>
      <c r="B7" s="33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359</v>
      </c>
      <c r="B9" s="19"/>
      <c r="C9" s="19"/>
      <c r="D9" s="19"/>
      <c r="E9" s="20"/>
      <c r="F9" s="21"/>
      <c r="G9" s="34"/>
      <c r="H9" s="18" t="s">
        <v>360</v>
      </c>
      <c r="I9" s="19"/>
      <c r="J9" s="19"/>
      <c r="K9" s="19"/>
      <c r="L9" s="26"/>
    </row>
    <row r="10" ht="16.5" spans="1:12">
      <c r="A10" s="22" t="s">
        <v>361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328</v>
      </c>
      <c r="D2" s="5" t="s">
        <v>292</v>
      </c>
      <c r="E2" s="5" t="s">
        <v>293</v>
      </c>
      <c r="F2" s="4" t="s">
        <v>363</v>
      </c>
      <c r="G2" s="4" t="s">
        <v>312</v>
      </c>
      <c r="H2" s="6" t="s">
        <v>313</v>
      </c>
      <c r="I2" s="24" t="s">
        <v>315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316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365</v>
      </c>
      <c r="B12" s="19"/>
      <c r="C12" s="19"/>
      <c r="D12" s="20"/>
      <c r="E12" s="21"/>
      <c r="F12" s="18" t="s">
        <v>366</v>
      </c>
      <c r="G12" s="19"/>
      <c r="H12" s="20"/>
      <c r="I12" s="26"/>
    </row>
    <row r="13" ht="16.5" spans="1:9">
      <c r="A13" s="22" t="s">
        <v>367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12" sqref="M12"/>
    </sheetView>
  </sheetViews>
  <sheetFormatPr defaultColWidth="10.375" defaultRowHeight="16.5" customHeight="1"/>
  <cols>
    <col min="1" max="1" width="11.125" style="290" customWidth="1"/>
    <col min="2" max="9" width="10.375" style="290"/>
    <col min="10" max="10" width="8.875" style="290" customWidth="1"/>
    <col min="11" max="11" width="12" style="290" customWidth="1"/>
    <col min="12" max="16384" width="10.375" style="290"/>
  </cols>
  <sheetData>
    <row r="1" ht="21" spans="1:11">
      <c r="A1" s="395" t="s">
        <v>52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ht="15" spans="1:11">
      <c r="A2" s="291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65" t="s">
        <v>56</v>
      </c>
      <c r="J2" s="365"/>
      <c r="K2" s="366"/>
    </row>
    <row r="3" ht="14.25" spans="1:1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ht="14.25" spans="1:11">
      <c r="A4" s="301" t="s">
        <v>61</v>
      </c>
      <c r="B4" s="155" t="s">
        <v>62</v>
      </c>
      <c r="C4" s="156"/>
      <c r="D4" s="301" t="s">
        <v>63</v>
      </c>
      <c r="E4" s="302"/>
      <c r="F4" s="303">
        <v>45509</v>
      </c>
      <c r="G4" s="304"/>
      <c r="H4" s="301" t="s">
        <v>64</v>
      </c>
      <c r="I4" s="302"/>
      <c r="J4" s="155" t="s">
        <v>65</v>
      </c>
      <c r="K4" s="156" t="s">
        <v>66</v>
      </c>
    </row>
    <row r="5" ht="14.25" spans="1:11">
      <c r="A5" s="305" t="s">
        <v>67</v>
      </c>
      <c r="B5" s="155" t="s">
        <v>68</v>
      </c>
      <c r="C5" s="156"/>
      <c r="D5" s="301" t="s">
        <v>69</v>
      </c>
      <c r="E5" s="302"/>
      <c r="F5" s="303">
        <v>45474</v>
      </c>
      <c r="G5" s="304"/>
      <c r="H5" s="301" t="s">
        <v>70</v>
      </c>
      <c r="I5" s="302"/>
      <c r="J5" s="155" t="s">
        <v>65</v>
      </c>
      <c r="K5" s="156" t="s">
        <v>66</v>
      </c>
    </row>
    <row r="6" ht="14.25" spans="1:11">
      <c r="A6" s="301" t="s">
        <v>71</v>
      </c>
      <c r="B6" s="306" t="s">
        <v>72</v>
      </c>
      <c r="C6" s="307">
        <v>6</v>
      </c>
      <c r="D6" s="305" t="s">
        <v>73</v>
      </c>
      <c r="E6" s="308"/>
      <c r="F6" s="303">
        <v>45491</v>
      </c>
      <c r="G6" s="304"/>
      <c r="H6" s="301" t="s">
        <v>74</v>
      </c>
      <c r="I6" s="302"/>
      <c r="J6" s="155" t="s">
        <v>65</v>
      </c>
      <c r="K6" s="156" t="s">
        <v>66</v>
      </c>
    </row>
    <row r="7" ht="14.25" spans="1:11">
      <c r="A7" s="301" t="s">
        <v>75</v>
      </c>
      <c r="B7" s="309">
        <v>945</v>
      </c>
      <c r="C7" s="310"/>
      <c r="D7" s="305" t="s">
        <v>76</v>
      </c>
      <c r="E7" s="311"/>
      <c r="F7" s="303">
        <v>45498</v>
      </c>
      <c r="G7" s="304"/>
      <c r="H7" s="301" t="s">
        <v>77</v>
      </c>
      <c r="I7" s="302"/>
      <c r="J7" s="155" t="s">
        <v>65</v>
      </c>
      <c r="K7" s="156" t="s">
        <v>66</v>
      </c>
    </row>
    <row r="8" ht="15" spans="1:11">
      <c r="A8" s="312" t="s">
        <v>78</v>
      </c>
      <c r="B8" s="313" t="s">
        <v>79</v>
      </c>
      <c r="C8" s="314"/>
      <c r="D8" s="315" t="s">
        <v>80</v>
      </c>
      <c r="E8" s="316"/>
      <c r="F8" s="317">
        <v>45499</v>
      </c>
      <c r="G8" s="318"/>
      <c r="H8" s="315" t="s">
        <v>81</v>
      </c>
      <c r="I8" s="316"/>
      <c r="J8" s="335" t="s">
        <v>65</v>
      </c>
      <c r="K8" s="367" t="s">
        <v>66</v>
      </c>
    </row>
    <row r="9" ht="15" spans="1:11">
      <c r="A9" s="396" t="s">
        <v>82</v>
      </c>
      <c r="B9" s="397"/>
      <c r="C9" s="397"/>
      <c r="D9" s="398"/>
      <c r="E9" s="398"/>
      <c r="F9" s="398"/>
      <c r="G9" s="398"/>
      <c r="H9" s="398"/>
      <c r="I9" s="398"/>
      <c r="J9" s="398"/>
      <c r="K9" s="449"/>
    </row>
    <row r="10" ht="15" spans="1:11">
      <c r="A10" s="399" t="s">
        <v>83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50"/>
    </row>
    <row r="11" ht="14.25" spans="1:11">
      <c r="A11" s="401" t="s">
        <v>84</v>
      </c>
      <c r="B11" s="402" t="s">
        <v>85</v>
      </c>
      <c r="C11" s="403" t="s">
        <v>86</v>
      </c>
      <c r="D11" s="404"/>
      <c r="E11" s="405" t="s">
        <v>87</v>
      </c>
      <c r="F11" s="402" t="s">
        <v>85</v>
      </c>
      <c r="G11" s="403" t="s">
        <v>86</v>
      </c>
      <c r="H11" s="403" t="s">
        <v>88</v>
      </c>
      <c r="I11" s="405" t="s">
        <v>89</v>
      </c>
      <c r="J11" s="402" t="s">
        <v>85</v>
      </c>
      <c r="K11" s="451" t="s">
        <v>86</v>
      </c>
    </row>
    <row r="12" ht="14.25" spans="1:11">
      <c r="A12" s="305" t="s">
        <v>90</v>
      </c>
      <c r="B12" s="325" t="s">
        <v>85</v>
      </c>
      <c r="C12" s="155" t="s">
        <v>86</v>
      </c>
      <c r="D12" s="311"/>
      <c r="E12" s="308" t="s">
        <v>91</v>
      </c>
      <c r="F12" s="325" t="s">
        <v>85</v>
      </c>
      <c r="G12" s="155" t="s">
        <v>86</v>
      </c>
      <c r="H12" s="155" t="s">
        <v>88</v>
      </c>
      <c r="I12" s="308" t="s">
        <v>92</v>
      </c>
      <c r="J12" s="325" t="s">
        <v>85</v>
      </c>
      <c r="K12" s="156" t="s">
        <v>86</v>
      </c>
    </row>
    <row r="13" ht="14.25" spans="1:11">
      <c r="A13" s="305" t="s">
        <v>93</v>
      </c>
      <c r="B13" s="325" t="s">
        <v>85</v>
      </c>
      <c r="C13" s="155" t="s">
        <v>86</v>
      </c>
      <c r="D13" s="311"/>
      <c r="E13" s="308" t="s">
        <v>94</v>
      </c>
      <c r="F13" s="155" t="s">
        <v>95</v>
      </c>
      <c r="G13" s="155" t="s">
        <v>96</v>
      </c>
      <c r="H13" s="155" t="s">
        <v>88</v>
      </c>
      <c r="I13" s="308" t="s">
        <v>97</v>
      </c>
      <c r="J13" s="325" t="s">
        <v>85</v>
      </c>
      <c r="K13" s="156" t="s">
        <v>86</v>
      </c>
    </row>
    <row r="14" ht="15" spans="1:11">
      <c r="A14" s="315" t="s">
        <v>98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69"/>
    </row>
    <row r="15" ht="15" spans="1:11">
      <c r="A15" s="399" t="s">
        <v>99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50"/>
    </row>
    <row r="16" ht="14.25" spans="1:11">
      <c r="A16" s="406" t="s">
        <v>100</v>
      </c>
      <c r="B16" s="403" t="s">
        <v>95</v>
      </c>
      <c r="C16" s="403" t="s">
        <v>96</v>
      </c>
      <c r="D16" s="407"/>
      <c r="E16" s="408" t="s">
        <v>101</v>
      </c>
      <c r="F16" s="403" t="s">
        <v>95</v>
      </c>
      <c r="G16" s="403" t="s">
        <v>96</v>
      </c>
      <c r="H16" s="409"/>
      <c r="I16" s="408" t="s">
        <v>102</v>
      </c>
      <c r="J16" s="403" t="s">
        <v>95</v>
      </c>
      <c r="K16" s="451" t="s">
        <v>96</v>
      </c>
    </row>
    <row r="17" customHeight="1" spans="1:22">
      <c r="A17" s="342" t="s">
        <v>103</v>
      </c>
      <c r="B17" s="155" t="s">
        <v>95</v>
      </c>
      <c r="C17" s="155" t="s">
        <v>96</v>
      </c>
      <c r="D17" s="410"/>
      <c r="E17" s="343" t="s">
        <v>104</v>
      </c>
      <c r="F17" s="155" t="s">
        <v>95</v>
      </c>
      <c r="G17" s="155" t="s">
        <v>96</v>
      </c>
      <c r="H17" s="411"/>
      <c r="I17" s="343" t="s">
        <v>105</v>
      </c>
      <c r="J17" s="155" t="s">
        <v>95</v>
      </c>
      <c r="K17" s="156" t="s">
        <v>96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2" t="s">
        <v>106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53"/>
    </row>
    <row r="19" s="394" customFormat="1" ht="18" customHeight="1" spans="1:11">
      <c r="A19" s="399" t="s">
        <v>107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50"/>
    </row>
    <row r="20" customHeight="1" spans="1:11">
      <c r="A20" s="414" t="s">
        <v>108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54"/>
    </row>
    <row r="21" ht="21.75" customHeight="1" spans="1:11">
      <c r="A21" s="416" t="s">
        <v>109</v>
      </c>
      <c r="B21" s="417"/>
      <c r="C21" s="418" t="s">
        <v>110</v>
      </c>
      <c r="D21" s="418" t="s">
        <v>111</v>
      </c>
      <c r="E21" s="418" t="s">
        <v>112</v>
      </c>
      <c r="F21" s="418" t="s">
        <v>113</v>
      </c>
      <c r="G21" s="418" t="s">
        <v>114</v>
      </c>
      <c r="H21" s="419" t="s">
        <v>115</v>
      </c>
      <c r="I21" s="455"/>
      <c r="J21" s="456"/>
      <c r="K21" s="374" t="s">
        <v>116</v>
      </c>
    </row>
    <row r="22" ht="23" customHeight="1" spans="1:11">
      <c r="A22" s="420" t="s">
        <v>117</v>
      </c>
      <c r="B22" s="421"/>
      <c r="C22" s="421" t="s">
        <v>95</v>
      </c>
      <c r="D22" s="421" t="s">
        <v>95</v>
      </c>
      <c r="E22" s="421" t="s">
        <v>95</v>
      </c>
      <c r="F22" s="421" t="s">
        <v>95</v>
      </c>
      <c r="G22" s="421" t="s">
        <v>95</v>
      </c>
      <c r="H22" s="421" t="s">
        <v>95</v>
      </c>
      <c r="I22" s="421"/>
      <c r="J22" s="421"/>
      <c r="K22" s="457"/>
    </row>
    <row r="23" ht="23" customHeight="1" spans="1:11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57"/>
    </row>
    <row r="24" ht="23" customHeight="1" spans="1:11">
      <c r="A24" s="422"/>
      <c r="B24" s="423"/>
      <c r="C24" s="421"/>
      <c r="D24" s="421"/>
      <c r="E24" s="421"/>
      <c r="F24" s="421"/>
      <c r="G24" s="421"/>
      <c r="H24" s="421"/>
      <c r="I24" s="421"/>
      <c r="J24" s="421"/>
      <c r="K24" s="457"/>
    </row>
    <row r="25" ht="23" customHeight="1" spans="1:11">
      <c r="A25" s="424"/>
      <c r="B25" s="425"/>
      <c r="C25" s="421"/>
      <c r="D25" s="421"/>
      <c r="E25" s="421"/>
      <c r="F25" s="421"/>
      <c r="G25" s="421"/>
      <c r="H25" s="421"/>
      <c r="I25" s="425"/>
      <c r="J25" s="425"/>
      <c r="K25" s="458"/>
    </row>
    <row r="26" ht="23" customHeight="1" spans="1:11">
      <c r="A26" s="426"/>
      <c r="B26" s="425"/>
      <c r="C26" s="425"/>
      <c r="D26" s="425"/>
      <c r="E26" s="425"/>
      <c r="F26" s="425"/>
      <c r="G26" s="425"/>
      <c r="H26" s="425"/>
      <c r="I26" s="425"/>
      <c r="J26" s="425"/>
      <c r="K26" s="458"/>
    </row>
    <row r="27" ht="23" customHeight="1" spans="1:11">
      <c r="A27" s="426"/>
      <c r="B27" s="425"/>
      <c r="C27" s="425"/>
      <c r="D27" s="425"/>
      <c r="E27" s="425"/>
      <c r="F27" s="425"/>
      <c r="G27" s="425"/>
      <c r="H27" s="425"/>
      <c r="I27" s="425"/>
      <c r="J27" s="425"/>
      <c r="K27" s="458"/>
    </row>
    <row r="28" ht="18" customHeight="1" spans="1:11">
      <c r="A28" s="427" t="s">
        <v>118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59"/>
    </row>
    <row r="29" ht="18.75" customHeight="1" spans="1:11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60"/>
    </row>
    <row r="30" ht="18.75" customHeight="1" spans="1:11">
      <c r="A30" s="431"/>
      <c r="B30" s="432"/>
      <c r="C30" s="432"/>
      <c r="D30" s="432"/>
      <c r="E30" s="432"/>
      <c r="F30" s="432"/>
      <c r="G30" s="432"/>
      <c r="H30" s="432"/>
      <c r="I30" s="432"/>
      <c r="J30" s="432"/>
      <c r="K30" s="461"/>
    </row>
    <row r="31" ht="18" customHeight="1" spans="1:11">
      <c r="A31" s="427" t="s">
        <v>119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59"/>
    </row>
    <row r="32" ht="14.25" spans="1:11">
      <c r="A32" s="433" t="s">
        <v>120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62"/>
    </row>
    <row r="33" ht="15" spans="1:11">
      <c r="A33" s="163" t="s">
        <v>121</v>
      </c>
      <c r="B33" s="164"/>
      <c r="C33" s="155" t="s">
        <v>65</v>
      </c>
      <c r="D33" s="155" t="s">
        <v>66</v>
      </c>
      <c r="E33" s="435" t="s">
        <v>122</v>
      </c>
      <c r="F33" s="436"/>
      <c r="G33" s="436"/>
      <c r="H33" s="436"/>
      <c r="I33" s="436"/>
      <c r="J33" s="436"/>
      <c r="K33" s="463"/>
    </row>
    <row r="34" ht="15" spans="1:11">
      <c r="A34" s="437" t="s">
        <v>123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</row>
    <row r="35" ht="21" customHeight="1" spans="1:11">
      <c r="A35" s="438"/>
      <c r="B35" s="439"/>
      <c r="C35" s="439"/>
      <c r="D35" s="439"/>
      <c r="E35" s="439"/>
      <c r="F35" s="439"/>
      <c r="G35" s="439"/>
      <c r="H35" s="439"/>
      <c r="I35" s="439"/>
      <c r="J35" s="439"/>
      <c r="K35" s="464"/>
    </row>
    <row r="36" ht="21" customHeight="1" spans="1:1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80"/>
    </row>
    <row r="37" ht="21" customHeight="1" spans="1:1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80"/>
    </row>
    <row r="38" ht="21" customHeight="1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80"/>
    </row>
    <row r="39" ht="21" customHeight="1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80"/>
    </row>
    <row r="40" ht="21" customHeight="1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80"/>
    </row>
    <row r="41" ht="21" customHeight="1" spans="1:1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80"/>
    </row>
    <row r="42" ht="15" spans="1:11">
      <c r="A42" s="345" t="s">
        <v>124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78"/>
    </row>
    <row r="43" ht="15" spans="1:11">
      <c r="A43" s="399" t="s">
        <v>125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50"/>
    </row>
    <row r="44" ht="14.25" spans="1:11">
      <c r="A44" s="406" t="s">
        <v>126</v>
      </c>
      <c r="B44" s="403" t="s">
        <v>95</v>
      </c>
      <c r="C44" s="403" t="s">
        <v>96</v>
      </c>
      <c r="D44" s="403" t="s">
        <v>88</v>
      </c>
      <c r="E44" s="408" t="s">
        <v>127</v>
      </c>
      <c r="F44" s="403" t="s">
        <v>95</v>
      </c>
      <c r="G44" s="403" t="s">
        <v>96</v>
      </c>
      <c r="H44" s="403" t="s">
        <v>88</v>
      </c>
      <c r="I44" s="408" t="s">
        <v>128</v>
      </c>
      <c r="J44" s="403" t="s">
        <v>95</v>
      </c>
      <c r="K44" s="451" t="s">
        <v>96</v>
      </c>
    </row>
    <row r="45" ht="14.25" spans="1:11">
      <c r="A45" s="342" t="s">
        <v>87</v>
      </c>
      <c r="B45" s="155" t="s">
        <v>95</v>
      </c>
      <c r="C45" s="155" t="s">
        <v>96</v>
      </c>
      <c r="D45" s="155" t="s">
        <v>88</v>
      </c>
      <c r="E45" s="343" t="s">
        <v>94</v>
      </c>
      <c r="F45" s="155" t="s">
        <v>95</v>
      </c>
      <c r="G45" s="155" t="s">
        <v>96</v>
      </c>
      <c r="H45" s="155" t="s">
        <v>88</v>
      </c>
      <c r="I45" s="343" t="s">
        <v>105</v>
      </c>
      <c r="J45" s="155" t="s">
        <v>95</v>
      </c>
      <c r="K45" s="156" t="s">
        <v>96</v>
      </c>
    </row>
    <row r="46" ht="15" spans="1:11">
      <c r="A46" s="315" t="s">
        <v>98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69"/>
    </row>
    <row r="47" ht="15" spans="1:11">
      <c r="A47" s="437" t="s">
        <v>129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</row>
    <row r="48" ht="15" spans="1:11">
      <c r="A48" s="438"/>
      <c r="B48" s="439"/>
      <c r="C48" s="439"/>
      <c r="D48" s="439"/>
      <c r="E48" s="439"/>
      <c r="F48" s="439"/>
      <c r="G48" s="439"/>
      <c r="H48" s="439"/>
      <c r="I48" s="439"/>
      <c r="J48" s="439"/>
      <c r="K48" s="464"/>
    </row>
    <row r="49" ht="15" spans="1:11">
      <c r="A49" s="440" t="s">
        <v>130</v>
      </c>
      <c r="B49" s="441" t="s">
        <v>131</v>
      </c>
      <c r="C49" s="441"/>
      <c r="D49" s="442" t="s">
        <v>132</v>
      </c>
      <c r="E49" s="443" t="s">
        <v>133</v>
      </c>
      <c r="F49" s="444" t="s">
        <v>134</v>
      </c>
      <c r="G49" s="445"/>
      <c r="H49" s="446" t="s">
        <v>135</v>
      </c>
      <c r="I49" s="465"/>
      <c r="J49" s="466" t="s">
        <v>136</v>
      </c>
      <c r="K49" s="467"/>
    </row>
    <row r="50" ht="15" spans="1:11">
      <c r="A50" s="437" t="s">
        <v>137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7"/>
    </row>
    <row r="51" ht="24" customHeight="1" spans="1:11">
      <c r="A51" s="447" t="s">
        <v>138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68"/>
    </row>
    <row r="52" ht="15" spans="1:11">
      <c r="A52" s="440" t="s">
        <v>130</v>
      </c>
      <c r="B52" s="441" t="s">
        <v>131</v>
      </c>
      <c r="C52" s="441"/>
      <c r="D52" s="442" t="s">
        <v>132</v>
      </c>
      <c r="E52" s="443" t="s">
        <v>133</v>
      </c>
      <c r="F52" s="444" t="s">
        <v>139</v>
      </c>
      <c r="G52" s="445"/>
      <c r="H52" s="446" t="s">
        <v>135</v>
      </c>
      <c r="I52" s="465"/>
      <c r="J52" s="466" t="s">
        <v>136</v>
      </c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zoomScale="90" zoomScaleNormal="90" workbookViewId="0">
      <selection activeCell="N9" sqref="N9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86" customWidth="1"/>
    <col min="17" max="254" width="9" style="90"/>
    <col min="255" max="16384" width="9" style="93"/>
  </cols>
  <sheetData>
    <row r="1" s="90" customFormat="1" ht="29" customHeight="1" spans="1:257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2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9"/>
      <c r="J2" s="130" t="s">
        <v>57</v>
      </c>
      <c r="K2" s="131" t="s">
        <v>56</v>
      </c>
      <c r="L2" s="131"/>
      <c r="M2" s="131"/>
      <c r="N2" s="131"/>
      <c r="O2" s="131"/>
      <c r="P2" s="132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4"/>
      <c r="O3" s="134"/>
      <c r="P3" s="135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3"/>
      <c r="J4" s="389"/>
      <c r="K4" s="390"/>
      <c r="L4" s="390" t="s">
        <v>117</v>
      </c>
      <c r="M4" s="390" t="s">
        <v>143</v>
      </c>
      <c r="N4" s="391"/>
      <c r="O4" s="391"/>
      <c r="P4" s="13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102"/>
      <c r="B5" s="105" t="s">
        <v>144</v>
      </c>
      <c r="C5" s="105" t="s">
        <v>145</v>
      </c>
      <c r="D5" s="106" t="s">
        <v>146</v>
      </c>
      <c r="E5" s="109" t="s">
        <v>147</v>
      </c>
      <c r="F5" s="105" t="s">
        <v>148</v>
      </c>
      <c r="G5" s="105" t="s">
        <v>149</v>
      </c>
      <c r="H5" s="108"/>
      <c r="I5" s="133"/>
      <c r="J5" s="137"/>
      <c r="K5" s="138"/>
      <c r="L5" s="392" t="s">
        <v>112</v>
      </c>
      <c r="M5" s="392"/>
      <c r="N5" s="393"/>
      <c r="O5" s="138"/>
      <c r="P5" s="139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5" customHeight="1" spans="1:257">
      <c r="A6" s="227" t="s">
        <v>150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3"/>
      <c r="J6" s="137"/>
      <c r="K6" s="137"/>
      <c r="L6" s="137" t="s">
        <v>151</v>
      </c>
      <c r="M6" s="137"/>
      <c r="N6" s="137"/>
      <c r="O6" s="137"/>
      <c r="P6" s="140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5" customHeight="1" spans="1:257">
      <c r="A7" s="227" t="s">
        <v>152</v>
      </c>
      <c r="B7" s="111">
        <f>C7-4</f>
        <v>74</v>
      </c>
      <c r="C7" s="111">
        <f>D7-4</f>
        <v>78</v>
      </c>
      <c r="D7" s="112">
        <v>82</v>
      </c>
      <c r="E7" s="111">
        <f>D7+4</f>
        <v>86</v>
      </c>
      <c r="F7" s="111">
        <f>E7+5</f>
        <v>91</v>
      </c>
      <c r="G7" s="113">
        <f>F7+6</f>
        <v>97</v>
      </c>
      <c r="H7" s="114"/>
      <c r="I7" s="133"/>
      <c r="J7" s="137"/>
      <c r="K7" s="137"/>
      <c r="L7" s="137" t="s">
        <v>153</v>
      </c>
      <c r="M7" s="137"/>
      <c r="N7" s="137"/>
      <c r="O7" s="137"/>
      <c r="P7" s="140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5" customHeight="1" spans="1:257">
      <c r="A8" s="227" t="s">
        <v>154</v>
      </c>
      <c r="B8" s="111">
        <f>C8-3.6</f>
        <v>96.8</v>
      </c>
      <c r="C8" s="111">
        <f>D8-3.6</f>
        <v>100.4</v>
      </c>
      <c r="D8" s="112">
        <v>104</v>
      </c>
      <c r="E8" s="111">
        <f>D8+4</f>
        <v>108</v>
      </c>
      <c r="F8" s="111">
        <f>E8+4</f>
        <v>112</v>
      </c>
      <c r="G8" s="113">
        <f>F8+4</f>
        <v>116</v>
      </c>
      <c r="H8" s="114"/>
      <c r="I8" s="133"/>
      <c r="J8" s="137"/>
      <c r="K8" s="137"/>
      <c r="L8" s="137" t="s">
        <v>153</v>
      </c>
      <c r="M8" s="137"/>
      <c r="N8" s="137"/>
      <c r="O8" s="137"/>
      <c r="P8" s="140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5" customHeight="1" spans="1:257">
      <c r="A9" s="227" t="s">
        <v>155</v>
      </c>
      <c r="B9" s="111">
        <f>C9-1.15</f>
        <v>30.2</v>
      </c>
      <c r="C9" s="111">
        <f>D9-1.15</f>
        <v>31.35</v>
      </c>
      <c r="D9" s="112">
        <v>32.5</v>
      </c>
      <c r="E9" s="111">
        <f t="shared" ref="E9:G9" si="1">D9+1.3</f>
        <v>33.8</v>
      </c>
      <c r="F9" s="111">
        <f t="shared" si="1"/>
        <v>35.1</v>
      </c>
      <c r="G9" s="113">
        <f t="shared" si="1"/>
        <v>36.4</v>
      </c>
      <c r="H9" s="115"/>
      <c r="I9" s="133"/>
      <c r="J9" s="137"/>
      <c r="K9" s="137"/>
      <c r="L9" s="137" t="s">
        <v>156</v>
      </c>
      <c r="M9" s="137"/>
      <c r="N9" s="137"/>
      <c r="O9" s="137"/>
      <c r="P9" s="140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5" customHeight="1" spans="1:257">
      <c r="A10" s="227" t="s">
        <v>157</v>
      </c>
      <c r="B10" s="111">
        <f>C10-0.7</f>
        <v>21.1</v>
      </c>
      <c r="C10" s="111">
        <f>D10-0.7</f>
        <v>21.8</v>
      </c>
      <c r="D10" s="112">
        <v>22.5</v>
      </c>
      <c r="E10" s="111">
        <f>D10+0.7</f>
        <v>23.2</v>
      </c>
      <c r="F10" s="111">
        <f>E10+0.7</f>
        <v>23.9</v>
      </c>
      <c r="G10" s="113">
        <f>F10+0.9</f>
        <v>24.8</v>
      </c>
      <c r="H10" s="115"/>
      <c r="I10" s="133"/>
      <c r="J10" s="137"/>
      <c r="K10" s="137"/>
      <c r="L10" s="137" t="s">
        <v>156</v>
      </c>
      <c r="M10" s="137"/>
      <c r="N10" s="137"/>
      <c r="O10" s="137"/>
      <c r="P10" s="140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5" customHeight="1" spans="1:257">
      <c r="A11" s="227" t="s">
        <v>158</v>
      </c>
      <c r="B11" s="111">
        <f>C11-0.5</f>
        <v>17</v>
      </c>
      <c r="C11" s="111">
        <f t="shared" ref="C11:C16" si="2">D11-0.5</f>
        <v>17.5</v>
      </c>
      <c r="D11" s="112">
        <v>18</v>
      </c>
      <c r="E11" s="111">
        <f>D11+0.5</f>
        <v>18.5</v>
      </c>
      <c r="F11" s="111">
        <f>E11+0.5</f>
        <v>19</v>
      </c>
      <c r="G11" s="113">
        <f>F11+0.7</f>
        <v>19.7</v>
      </c>
      <c r="H11" s="114"/>
      <c r="I11" s="133"/>
      <c r="J11" s="137"/>
      <c r="K11" s="137"/>
      <c r="L11" s="137" t="s">
        <v>153</v>
      </c>
      <c r="M11" s="137"/>
      <c r="N11" s="137"/>
      <c r="O11" s="137"/>
      <c r="P11" s="140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5" customHeight="1" spans="1:257">
      <c r="A12" s="227" t="s">
        <v>159</v>
      </c>
      <c r="B12" s="111">
        <f>C12-0.7</f>
        <v>27.7</v>
      </c>
      <c r="C12" s="111">
        <f>D12-0.6</f>
        <v>28.4</v>
      </c>
      <c r="D12" s="112">
        <v>29</v>
      </c>
      <c r="E12" s="111">
        <f>D12+0.6</f>
        <v>29.6</v>
      </c>
      <c r="F12" s="111">
        <f>E12+0.7</f>
        <v>30.3</v>
      </c>
      <c r="G12" s="113">
        <f>F12+0.6</f>
        <v>30.9</v>
      </c>
      <c r="H12" s="114"/>
      <c r="I12" s="133"/>
      <c r="J12" s="137"/>
      <c r="K12" s="137"/>
      <c r="L12" s="137" t="s">
        <v>160</v>
      </c>
      <c r="M12" s="137"/>
      <c r="N12" s="137"/>
      <c r="O12" s="137"/>
      <c r="P12" s="140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5" customHeight="1" spans="1:257">
      <c r="A13" s="227" t="s">
        <v>161</v>
      </c>
      <c r="B13" s="111">
        <f>C13-0.9</f>
        <v>40.7</v>
      </c>
      <c r="C13" s="111">
        <f>D13-0.9</f>
        <v>41.6</v>
      </c>
      <c r="D13" s="112">
        <v>42.5</v>
      </c>
      <c r="E13" s="111">
        <f t="shared" ref="E13:G13" si="3">D13+1.1</f>
        <v>43.6</v>
      </c>
      <c r="F13" s="111">
        <f t="shared" si="3"/>
        <v>44.7</v>
      </c>
      <c r="G13" s="113">
        <f t="shared" si="3"/>
        <v>45.8</v>
      </c>
      <c r="H13" s="114"/>
      <c r="I13" s="133"/>
      <c r="J13" s="137"/>
      <c r="K13" s="137"/>
      <c r="L13" s="137" t="s">
        <v>162</v>
      </c>
      <c r="M13" s="137"/>
      <c r="N13" s="137"/>
      <c r="O13" s="137"/>
      <c r="P13" s="140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5" customHeight="1" spans="1:257">
      <c r="A14" s="227" t="s">
        <v>163</v>
      </c>
      <c r="B14" s="111">
        <f t="shared" ref="B14:B16" si="4">C14-0</f>
        <v>14</v>
      </c>
      <c r="C14" s="111">
        <f t="shared" si="2"/>
        <v>14</v>
      </c>
      <c r="D14" s="112">
        <v>14.5</v>
      </c>
      <c r="E14" s="111">
        <f t="shared" ref="E14:E17" si="5">D14</f>
        <v>14.5</v>
      </c>
      <c r="F14" s="111">
        <f t="shared" ref="F14:F16" si="6">E14+1.5</f>
        <v>16</v>
      </c>
      <c r="G14" s="113">
        <f t="shared" ref="G14:G16" si="7">F14+0</f>
        <v>16</v>
      </c>
      <c r="H14" s="114"/>
      <c r="I14" s="133"/>
      <c r="J14" s="137"/>
      <c r="K14" s="137"/>
      <c r="L14" s="137" t="s">
        <v>164</v>
      </c>
      <c r="M14" s="137"/>
      <c r="N14" s="137"/>
      <c r="O14" s="137"/>
      <c r="P14" s="140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5" customHeight="1" spans="1:257">
      <c r="A15" s="227" t="s">
        <v>165</v>
      </c>
      <c r="B15" s="111">
        <f t="shared" si="4"/>
        <v>16.5</v>
      </c>
      <c r="C15" s="111">
        <f t="shared" si="2"/>
        <v>16.5</v>
      </c>
      <c r="D15" s="112">
        <v>17</v>
      </c>
      <c r="E15" s="111">
        <f t="shared" si="5"/>
        <v>17</v>
      </c>
      <c r="F15" s="111">
        <f t="shared" si="6"/>
        <v>18.5</v>
      </c>
      <c r="G15" s="113">
        <f t="shared" si="7"/>
        <v>18.5</v>
      </c>
      <c r="H15" s="114"/>
      <c r="I15" s="133"/>
      <c r="J15" s="137"/>
      <c r="K15" s="137"/>
      <c r="L15" s="137"/>
      <c r="M15" s="137"/>
      <c r="N15" s="137"/>
      <c r="O15" s="137"/>
      <c r="P15" s="140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5" customHeight="1" spans="1:257">
      <c r="A16" s="227" t="s">
        <v>166</v>
      </c>
      <c r="B16" s="111">
        <f t="shared" si="4"/>
        <v>14.5</v>
      </c>
      <c r="C16" s="111">
        <f t="shared" si="2"/>
        <v>14.5</v>
      </c>
      <c r="D16" s="112">
        <v>15</v>
      </c>
      <c r="E16" s="111">
        <f t="shared" si="5"/>
        <v>15</v>
      </c>
      <c r="F16" s="111">
        <f t="shared" si="6"/>
        <v>16.5</v>
      </c>
      <c r="G16" s="113">
        <f t="shared" si="7"/>
        <v>16.5</v>
      </c>
      <c r="H16" s="116"/>
      <c r="I16" s="133"/>
      <c r="J16" s="137"/>
      <c r="K16" s="137"/>
      <c r="L16" s="137"/>
      <c r="M16" s="137"/>
      <c r="N16" s="137"/>
      <c r="O16" s="137"/>
      <c r="P16" s="140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5" customHeight="1" spans="1:257">
      <c r="A17" s="227" t="s">
        <v>167</v>
      </c>
      <c r="B17" s="111">
        <f>C17</f>
        <v>4.5</v>
      </c>
      <c r="C17" s="111">
        <f>D17</f>
        <v>4.5</v>
      </c>
      <c r="D17" s="112">
        <v>4.5</v>
      </c>
      <c r="E17" s="111">
        <f t="shared" si="5"/>
        <v>4.5</v>
      </c>
      <c r="F17" s="111">
        <f>E17</f>
        <v>4.5</v>
      </c>
      <c r="G17" s="113">
        <f>F17</f>
        <v>4.5</v>
      </c>
      <c r="H17" s="117"/>
      <c r="I17" s="133"/>
      <c r="J17" s="141"/>
      <c r="K17" s="141"/>
      <c r="L17" s="137"/>
      <c r="M17" s="141"/>
      <c r="N17" s="141"/>
      <c r="O17" s="137"/>
      <c r="P17" s="140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5" customHeight="1" spans="1:257">
      <c r="A18" s="228"/>
      <c r="B18" s="229"/>
      <c r="C18" s="229"/>
      <c r="D18" s="230"/>
      <c r="E18" s="229"/>
      <c r="F18" s="229"/>
      <c r="G18" s="229"/>
      <c r="H18" s="121"/>
      <c r="I18" s="142"/>
      <c r="J18" s="142"/>
      <c r="K18" s="142"/>
      <c r="L18" s="142"/>
      <c r="M18" s="142"/>
      <c r="N18" s="142"/>
      <c r="O18" s="142"/>
      <c r="P18" s="14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18" spans="1:257">
      <c r="A19" s="387"/>
      <c r="B19" s="388"/>
      <c r="C19" s="388"/>
      <c r="D19" s="388"/>
      <c r="E19" s="388"/>
      <c r="F19" s="388"/>
      <c r="G19" s="388"/>
      <c r="H19" s="125"/>
      <c r="P19" s="12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8" spans="1:257">
      <c r="A20" s="387"/>
      <c r="B20" s="388"/>
      <c r="C20" s="388"/>
      <c r="D20" s="388"/>
      <c r="E20" s="388"/>
      <c r="F20" s="388"/>
      <c r="G20" s="388"/>
      <c r="H20" s="125"/>
      <c r="P20" s="12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26" t="s">
        <v>168</v>
      </c>
      <c r="B21" s="126"/>
      <c r="C21" s="127"/>
      <c r="D21" s="127"/>
      <c r="P21" s="128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3:257">
      <c r="C22" s="91"/>
      <c r="D22" s="91"/>
      <c r="J22" s="144" t="s">
        <v>169</v>
      </c>
      <c r="K22" s="285">
        <v>45485</v>
      </c>
      <c r="L22" s="144" t="s">
        <v>170</v>
      </c>
      <c r="M22" s="144" t="s">
        <v>133</v>
      </c>
      <c r="N22" s="144" t="s">
        <v>171</v>
      </c>
      <c r="O22" s="90" t="s">
        <v>136</v>
      </c>
      <c r="P22" s="128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90" customWidth="1"/>
    <col min="2" max="16384" width="10" style="290"/>
  </cols>
  <sheetData>
    <row r="1" ht="22.5" customHeight="1" spans="1:11">
      <c r="A1" s="149" t="s">
        <v>172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91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65" t="s">
        <v>56</v>
      </c>
      <c r="J2" s="365"/>
      <c r="K2" s="366"/>
    </row>
    <row r="3" customHeight="1" spans="1:1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customHeight="1" spans="1:11">
      <c r="A4" s="301" t="s">
        <v>61</v>
      </c>
      <c r="B4" s="155" t="s">
        <v>173</v>
      </c>
      <c r="C4" s="156"/>
      <c r="D4" s="301" t="s">
        <v>63</v>
      </c>
      <c r="E4" s="302"/>
      <c r="F4" s="303">
        <v>45478</v>
      </c>
      <c r="G4" s="304"/>
      <c r="H4" s="301" t="s">
        <v>64</v>
      </c>
      <c r="I4" s="302"/>
      <c r="J4" s="155" t="s">
        <v>65</v>
      </c>
      <c r="K4" s="156" t="s">
        <v>66</v>
      </c>
    </row>
    <row r="5" customHeight="1" spans="1:11">
      <c r="A5" s="305" t="s">
        <v>67</v>
      </c>
      <c r="B5" s="155" t="s">
        <v>174</v>
      </c>
      <c r="C5" s="156"/>
      <c r="D5" s="301" t="s">
        <v>69</v>
      </c>
      <c r="E5" s="302"/>
      <c r="F5" s="303">
        <v>45410</v>
      </c>
      <c r="G5" s="304"/>
      <c r="H5" s="301" t="s">
        <v>70</v>
      </c>
      <c r="I5" s="302"/>
      <c r="J5" s="155" t="s">
        <v>65</v>
      </c>
      <c r="K5" s="156" t="s">
        <v>66</v>
      </c>
    </row>
    <row r="6" customHeight="1" spans="1:11">
      <c r="A6" s="301" t="s">
        <v>71</v>
      </c>
      <c r="B6" s="306" t="s">
        <v>175</v>
      </c>
      <c r="C6" s="307">
        <v>6</v>
      </c>
      <c r="D6" s="305" t="s">
        <v>73</v>
      </c>
      <c r="E6" s="308"/>
      <c r="F6" s="303">
        <v>45427</v>
      </c>
      <c r="G6" s="304"/>
      <c r="H6" s="301" t="s">
        <v>74</v>
      </c>
      <c r="I6" s="302"/>
      <c r="J6" s="155" t="s">
        <v>65</v>
      </c>
      <c r="K6" s="156" t="s">
        <v>66</v>
      </c>
    </row>
    <row r="7" customHeight="1" spans="1:11">
      <c r="A7" s="301" t="s">
        <v>75</v>
      </c>
      <c r="B7" s="309">
        <v>5129</v>
      </c>
      <c r="C7" s="310"/>
      <c r="D7" s="305" t="s">
        <v>76</v>
      </c>
      <c r="E7" s="311"/>
      <c r="F7" s="303">
        <v>45432</v>
      </c>
      <c r="G7" s="304"/>
      <c r="H7" s="301" t="s">
        <v>77</v>
      </c>
      <c r="I7" s="302"/>
      <c r="J7" s="155" t="s">
        <v>65</v>
      </c>
      <c r="K7" s="156" t="s">
        <v>66</v>
      </c>
    </row>
    <row r="8" customHeight="1" spans="1:16">
      <c r="A8" s="312" t="s">
        <v>78</v>
      </c>
      <c r="B8" s="313" t="s">
        <v>176</v>
      </c>
      <c r="C8" s="314"/>
      <c r="D8" s="315" t="s">
        <v>80</v>
      </c>
      <c r="E8" s="316"/>
      <c r="F8" s="317">
        <v>45437</v>
      </c>
      <c r="G8" s="318"/>
      <c r="H8" s="315" t="s">
        <v>81</v>
      </c>
      <c r="I8" s="316"/>
      <c r="J8" s="335" t="s">
        <v>65</v>
      </c>
      <c r="K8" s="367" t="s">
        <v>66</v>
      </c>
      <c r="P8" s="208" t="s">
        <v>177</v>
      </c>
    </row>
    <row r="9" customHeight="1" spans="1:11">
      <c r="A9" s="319" t="s">
        <v>178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84</v>
      </c>
      <c r="B10" s="321" t="s">
        <v>85</v>
      </c>
      <c r="C10" s="322" t="s">
        <v>86</v>
      </c>
      <c r="D10" s="323"/>
      <c r="E10" s="324" t="s">
        <v>89</v>
      </c>
      <c r="F10" s="321" t="s">
        <v>85</v>
      </c>
      <c r="G10" s="322" t="s">
        <v>86</v>
      </c>
      <c r="H10" s="321"/>
      <c r="I10" s="324" t="s">
        <v>87</v>
      </c>
      <c r="J10" s="321" t="s">
        <v>85</v>
      </c>
      <c r="K10" s="368" t="s">
        <v>86</v>
      </c>
    </row>
    <row r="11" customHeight="1" spans="1:11">
      <c r="A11" s="305" t="s">
        <v>90</v>
      </c>
      <c r="B11" s="325" t="s">
        <v>85</v>
      </c>
      <c r="C11" s="155" t="s">
        <v>86</v>
      </c>
      <c r="D11" s="311"/>
      <c r="E11" s="308" t="s">
        <v>92</v>
      </c>
      <c r="F11" s="325" t="s">
        <v>85</v>
      </c>
      <c r="G11" s="155" t="s">
        <v>86</v>
      </c>
      <c r="H11" s="325"/>
      <c r="I11" s="308" t="s">
        <v>97</v>
      </c>
      <c r="J11" s="325" t="s">
        <v>85</v>
      </c>
      <c r="K11" s="156" t="s">
        <v>86</v>
      </c>
    </row>
    <row r="12" customHeight="1" spans="1:11">
      <c r="A12" s="315" t="s">
        <v>122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69"/>
    </row>
    <row r="13" customHeight="1" spans="1:11">
      <c r="A13" s="326" t="s">
        <v>179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180</v>
      </c>
      <c r="B14" s="328"/>
      <c r="C14" s="328"/>
      <c r="D14" s="328"/>
      <c r="E14" s="328"/>
      <c r="F14" s="328"/>
      <c r="G14" s="328"/>
      <c r="H14" s="329"/>
      <c r="I14" s="370"/>
      <c r="J14" s="370"/>
      <c r="K14" s="371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2"/>
      <c r="J15" s="373"/>
      <c r="K15" s="374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67"/>
    </row>
    <row r="17" customHeight="1" spans="1:11">
      <c r="A17" s="326" t="s">
        <v>181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36" t="s">
        <v>182</v>
      </c>
      <c r="B18" s="337"/>
      <c r="C18" s="337"/>
      <c r="D18" s="337"/>
      <c r="E18" s="337"/>
      <c r="F18" s="337"/>
      <c r="G18" s="337"/>
      <c r="H18" s="337"/>
      <c r="I18" s="370"/>
      <c r="J18" s="370"/>
      <c r="K18" s="371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2"/>
      <c r="J19" s="373"/>
      <c r="K19" s="374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67"/>
    </row>
    <row r="21" customHeight="1" spans="1:11">
      <c r="A21" s="338" t="s">
        <v>119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customHeight="1" spans="1:11">
      <c r="A22" s="150" t="s">
        <v>120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121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339" t="s">
        <v>183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75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6"/>
    </row>
    <row r="26" customHeight="1" spans="1:11">
      <c r="A26" s="319" t="s">
        <v>125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95" t="s">
        <v>126</v>
      </c>
      <c r="B27" s="322" t="s">
        <v>95</v>
      </c>
      <c r="C27" s="322" t="s">
        <v>96</v>
      </c>
      <c r="D27" s="322" t="s">
        <v>88</v>
      </c>
      <c r="E27" s="296" t="s">
        <v>127</v>
      </c>
      <c r="F27" s="322" t="s">
        <v>95</v>
      </c>
      <c r="G27" s="322" t="s">
        <v>96</v>
      </c>
      <c r="H27" s="322" t="s">
        <v>88</v>
      </c>
      <c r="I27" s="296" t="s">
        <v>128</v>
      </c>
      <c r="J27" s="322" t="s">
        <v>95</v>
      </c>
      <c r="K27" s="368" t="s">
        <v>96</v>
      </c>
    </row>
    <row r="28" customHeight="1" spans="1:11">
      <c r="A28" s="342" t="s">
        <v>87</v>
      </c>
      <c r="B28" s="155" t="s">
        <v>95</v>
      </c>
      <c r="C28" s="155" t="s">
        <v>96</v>
      </c>
      <c r="D28" s="155" t="s">
        <v>88</v>
      </c>
      <c r="E28" s="343" t="s">
        <v>94</v>
      </c>
      <c r="F28" s="155" t="s">
        <v>95</v>
      </c>
      <c r="G28" s="155" t="s">
        <v>96</v>
      </c>
      <c r="H28" s="155" t="s">
        <v>88</v>
      </c>
      <c r="I28" s="343" t="s">
        <v>105</v>
      </c>
      <c r="J28" s="155" t="s">
        <v>95</v>
      </c>
      <c r="K28" s="156" t="s">
        <v>96</v>
      </c>
    </row>
    <row r="29" customHeight="1" spans="1:11">
      <c r="A29" s="301" t="s">
        <v>98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77"/>
    </row>
    <row r="30" customHeight="1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78"/>
    </row>
    <row r="31" customHeight="1" spans="1:11">
      <c r="A31" s="347" t="s">
        <v>184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ht="21" customHeight="1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79"/>
    </row>
    <row r="33" ht="21" customHeight="1" spans="1:1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80"/>
    </row>
    <row r="34" ht="21" customHeight="1" spans="1:1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80"/>
    </row>
    <row r="35" ht="21" customHeight="1" spans="1:1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80"/>
    </row>
    <row r="36" ht="21" customHeight="1" spans="1:1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80"/>
    </row>
    <row r="37" ht="21" customHeight="1" spans="1:1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80"/>
    </row>
    <row r="38" ht="21" customHeight="1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80"/>
    </row>
    <row r="39" ht="21" customHeight="1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80"/>
    </row>
    <row r="40" ht="21" customHeight="1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80"/>
    </row>
    <row r="41" ht="21" customHeight="1" spans="1:1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80"/>
    </row>
    <row r="42" ht="21" customHeight="1" spans="1:1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80"/>
    </row>
    <row r="43" ht="17.25" customHeight="1" spans="1:11">
      <c r="A43" s="345" t="s">
        <v>124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78"/>
    </row>
    <row r="44" customHeight="1" spans="1:11">
      <c r="A44" s="347" t="s">
        <v>185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ht="18" customHeight="1" spans="1:11">
      <c r="A45" s="352" t="s">
        <v>122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81"/>
    </row>
    <row r="46" ht="18" customHeight="1" spans="1:11">
      <c r="A46" s="352" t="s">
        <v>186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81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6"/>
    </row>
    <row r="48" ht="21" customHeight="1" spans="1:11">
      <c r="A48" s="354" t="s">
        <v>130</v>
      </c>
      <c r="B48" s="355" t="s">
        <v>131</v>
      </c>
      <c r="C48" s="355"/>
      <c r="D48" s="356" t="s">
        <v>132</v>
      </c>
      <c r="E48" s="356"/>
      <c r="F48" s="356" t="s">
        <v>134</v>
      </c>
      <c r="G48" s="357"/>
      <c r="H48" s="358" t="s">
        <v>135</v>
      </c>
      <c r="I48" s="358"/>
      <c r="J48" s="355" t="s">
        <v>136</v>
      </c>
      <c r="K48" s="382"/>
    </row>
    <row r="49" customHeight="1" spans="1:11">
      <c r="A49" s="359" t="s">
        <v>137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3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4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5"/>
    </row>
    <row r="52" ht="21" customHeight="1" spans="1:11">
      <c r="A52" s="354" t="s">
        <v>130</v>
      </c>
      <c r="B52" s="355" t="s">
        <v>131</v>
      </c>
      <c r="C52" s="355"/>
      <c r="D52" s="356" t="s">
        <v>132</v>
      </c>
      <c r="E52" s="356"/>
      <c r="F52" s="356" t="s">
        <v>134</v>
      </c>
      <c r="G52" s="357"/>
      <c r="H52" s="358" t="s">
        <v>135</v>
      </c>
      <c r="I52" s="358"/>
      <c r="J52" s="355" t="s">
        <v>136</v>
      </c>
      <c r="K52" s="38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5.375" style="90" customWidth="1"/>
    <col min="9" max="14" width="8.875" style="90" customWidth="1"/>
    <col min="15" max="17" width="8.875" style="237" customWidth="1"/>
    <col min="18" max="249" width="9" style="90"/>
    <col min="250" max="16384" width="9" style="93"/>
  </cols>
  <sheetData>
    <row r="1" s="90" customFormat="1" ht="29" customHeight="1" spans="1:252">
      <c r="A1" s="94" t="s">
        <v>140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67"/>
      <c r="P1" s="267"/>
      <c r="Q1" s="267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="90" customFormat="1" ht="20" customHeight="1" spans="1:252">
      <c r="A2" s="238" t="s">
        <v>61</v>
      </c>
      <c r="B2" s="239"/>
      <c r="C2" s="240"/>
      <c r="D2" s="241" t="s">
        <v>67</v>
      </c>
      <c r="E2" s="242"/>
      <c r="F2" s="242"/>
      <c r="G2" s="243"/>
      <c r="H2" s="244"/>
      <c r="I2" s="268" t="s">
        <v>57</v>
      </c>
      <c r="J2" s="269" t="s">
        <v>56</v>
      </c>
      <c r="K2" s="269"/>
      <c r="L2" s="269"/>
      <c r="M2" s="269"/>
      <c r="N2" s="269"/>
      <c r="O2" s="270"/>
      <c r="P2" s="270"/>
      <c r="Q2" s="270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="90" customFormat="1" spans="1:252">
      <c r="A3" s="245" t="s">
        <v>141</v>
      </c>
      <c r="B3" s="103" t="s">
        <v>142</v>
      </c>
      <c r="C3" s="104"/>
      <c r="D3" s="103"/>
      <c r="E3" s="103"/>
      <c r="F3" s="103"/>
      <c r="G3" s="103"/>
      <c r="H3" s="103"/>
      <c r="I3" s="271" t="s">
        <v>187</v>
      </c>
      <c r="J3" s="134"/>
      <c r="K3" s="134"/>
      <c r="L3" s="134"/>
      <c r="M3" s="134"/>
      <c r="N3" s="134"/>
      <c r="O3" s="69"/>
      <c r="P3" s="69"/>
      <c r="Q3" s="69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</row>
    <row r="4" s="90" customFormat="1" ht="16.5" spans="1:252">
      <c r="A4" s="245"/>
      <c r="B4" s="246" t="s">
        <v>110</v>
      </c>
      <c r="C4" s="247" t="s">
        <v>111</v>
      </c>
      <c r="D4" s="248" t="s">
        <v>112</v>
      </c>
      <c r="E4" s="247" t="s">
        <v>113</v>
      </c>
      <c r="F4" s="247" t="s">
        <v>114</v>
      </c>
      <c r="G4" s="247" t="s">
        <v>115</v>
      </c>
      <c r="H4" s="108" t="s">
        <v>188</v>
      </c>
      <c r="I4" s="272"/>
      <c r="J4" s="273"/>
      <c r="K4" s="273"/>
      <c r="L4" s="273"/>
      <c r="M4" s="273"/>
      <c r="N4" s="273"/>
      <c r="O4" s="273"/>
      <c r="P4" s="69"/>
      <c r="Q4" s="287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</row>
    <row r="5" s="90" customFormat="1" ht="20" customHeight="1" spans="1:252">
      <c r="A5" s="245"/>
      <c r="B5" s="246" t="s">
        <v>189</v>
      </c>
      <c r="C5" s="247" t="s">
        <v>190</v>
      </c>
      <c r="D5" s="248" t="s">
        <v>191</v>
      </c>
      <c r="E5" s="247" t="s">
        <v>192</v>
      </c>
      <c r="F5" s="247" t="s">
        <v>193</v>
      </c>
      <c r="G5" s="247" t="s">
        <v>194</v>
      </c>
      <c r="H5" s="108"/>
      <c r="I5" s="274"/>
      <c r="J5" s="275"/>
      <c r="K5" s="275"/>
      <c r="L5" s="275"/>
      <c r="M5" s="275"/>
      <c r="N5" s="275"/>
      <c r="O5" s="275"/>
      <c r="P5" s="276"/>
      <c r="Q5" s="276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</row>
    <row r="6" s="90" customFormat="1" ht="20" customHeight="1" spans="1:252">
      <c r="A6" s="249" t="s">
        <v>195</v>
      </c>
      <c r="B6" s="114">
        <f>C6-1</f>
        <v>64</v>
      </c>
      <c r="C6" s="114">
        <f>D6-2</f>
        <v>65</v>
      </c>
      <c r="D6" s="112">
        <v>67</v>
      </c>
      <c r="E6" s="114">
        <f>D6+2</f>
        <v>69</v>
      </c>
      <c r="F6" s="114">
        <f>E6+2</f>
        <v>71</v>
      </c>
      <c r="G6" s="114">
        <f>F6+1</f>
        <v>72</v>
      </c>
      <c r="H6" s="114"/>
      <c r="I6" s="277"/>
      <c r="J6" s="278"/>
      <c r="K6" s="279"/>
      <c r="L6" s="278"/>
      <c r="M6" s="278"/>
      <c r="N6" s="278"/>
      <c r="O6" s="278"/>
      <c r="P6" s="280"/>
      <c r="Q6" s="288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</row>
    <row r="7" s="90" customFormat="1" ht="20" customHeight="1" spans="1:252">
      <c r="A7" s="250" t="s">
        <v>196</v>
      </c>
      <c r="B7" s="114">
        <f>C7-4</f>
        <v>104</v>
      </c>
      <c r="C7" s="114">
        <f>D7-4</f>
        <v>108</v>
      </c>
      <c r="D7" s="112">
        <v>112</v>
      </c>
      <c r="E7" s="114">
        <f>D7+4</f>
        <v>116</v>
      </c>
      <c r="F7" s="114">
        <f>E7+4</f>
        <v>120</v>
      </c>
      <c r="G7" s="114">
        <f>F7+6</f>
        <v>126</v>
      </c>
      <c r="H7" s="114"/>
      <c r="I7" s="274"/>
      <c r="J7" s="275"/>
      <c r="K7" s="275"/>
      <c r="L7" s="275"/>
      <c r="M7" s="275"/>
      <c r="N7" s="275"/>
      <c r="O7" s="275"/>
      <c r="P7" s="276"/>
      <c r="Q7" s="289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</row>
    <row r="8" s="90" customFormat="1" ht="20" customHeight="1" spans="1:252">
      <c r="A8" s="250" t="s">
        <v>197</v>
      </c>
      <c r="B8" s="114">
        <f>C8-4</f>
        <v>90</v>
      </c>
      <c r="C8" s="114">
        <f>D8-4</f>
        <v>94</v>
      </c>
      <c r="D8" s="251" t="s">
        <v>198</v>
      </c>
      <c r="E8" s="114">
        <f>D8+4</f>
        <v>102</v>
      </c>
      <c r="F8" s="114">
        <f>E8+5</f>
        <v>107</v>
      </c>
      <c r="G8" s="114">
        <f>F8+6</f>
        <v>113</v>
      </c>
      <c r="H8" s="114"/>
      <c r="I8" s="274"/>
      <c r="J8" s="275"/>
      <c r="K8" s="275"/>
      <c r="L8" s="275"/>
      <c r="M8" s="275"/>
      <c r="N8" s="275"/>
      <c r="O8" s="275"/>
      <c r="P8" s="276"/>
      <c r="Q8" s="289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="90" customFormat="1" ht="20" customHeight="1" spans="1:252">
      <c r="A9" s="250" t="s">
        <v>199</v>
      </c>
      <c r="B9" s="114">
        <f>C9-1.2</f>
        <v>41.6</v>
      </c>
      <c r="C9" s="114">
        <f>D9-1.2</f>
        <v>42.8</v>
      </c>
      <c r="D9" s="251" t="s">
        <v>200</v>
      </c>
      <c r="E9" s="114">
        <f>D9+1.2</f>
        <v>45.2</v>
      </c>
      <c r="F9" s="114">
        <f>E9+1.2</f>
        <v>46.4</v>
      </c>
      <c r="G9" s="114">
        <f>F9+1.4</f>
        <v>47.8</v>
      </c>
      <c r="H9" s="114"/>
      <c r="I9" s="274"/>
      <c r="J9" s="275"/>
      <c r="K9" s="275"/>
      <c r="L9" s="275"/>
      <c r="M9" s="275"/>
      <c r="N9" s="275"/>
      <c r="O9" s="275"/>
      <c r="P9" s="276"/>
      <c r="Q9" s="289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</row>
    <row r="10" s="90" customFormat="1" ht="20" customHeight="1" spans="1:252">
      <c r="A10" s="250" t="s">
        <v>201</v>
      </c>
      <c r="B10" s="114">
        <f>C10-0.6</f>
        <v>60.2</v>
      </c>
      <c r="C10" s="114">
        <f>D10-1.2</f>
        <v>60.8</v>
      </c>
      <c r="D10" s="251" t="s">
        <v>202</v>
      </c>
      <c r="E10" s="114">
        <f>D10+1.2</f>
        <v>63.2</v>
      </c>
      <c r="F10" s="114">
        <f>E10+1.2</f>
        <v>64.4</v>
      </c>
      <c r="G10" s="114">
        <f t="shared" ref="G10:G15" si="0">F10+0.6</f>
        <v>65</v>
      </c>
      <c r="H10" s="114"/>
      <c r="I10" s="274"/>
      <c r="J10" s="275"/>
      <c r="K10" s="275"/>
      <c r="L10" s="275"/>
      <c r="M10" s="275"/>
      <c r="N10" s="275"/>
      <c r="O10" s="275"/>
      <c r="P10" s="276"/>
      <c r="Q10" s="289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</row>
    <row r="11" s="90" customFormat="1" ht="20" customHeight="1" spans="1:252">
      <c r="A11" s="250" t="s">
        <v>203</v>
      </c>
      <c r="B11" s="114">
        <f>C11-0.7</f>
        <v>19.6</v>
      </c>
      <c r="C11" s="114">
        <f>D11-0.7</f>
        <v>20.3</v>
      </c>
      <c r="D11" s="251" t="s">
        <v>204</v>
      </c>
      <c r="E11" s="114">
        <f>D11+0.7</f>
        <v>21.7</v>
      </c>
      <c r="F11" s="114">
        <f>E11+0.7</f>
        <v>22.4</v>
      </c>
      <c r="G11" s="114">
        <f>F11+0.95</f>
        <v>23.35</v>
      </c>
      <c r="H11" s="114"/>
      <c r="I11" s="274"/>
      <c r="J11" s="275"/>
      <c r="K11" s="275"/>
      <c r="L11" s="275"/>
      <c r="M11" s="275"/>
      <c r="N11" s="275"/>
      <c r="O11" s="275"/>
      <c r="P11" s="276"/>
      <c r="Q11" s="289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</row>
    <row r="12" s="90" customFormat="1" ht="20" customHeight="1" spans="1:252">
      <c r="A12" s="252" t="s">
        <v>205</v>
      </c>
      <c r="B12" s="115">
        <f>C12-0.6</f>
        <v>15.8</v>
      </c>
      <c r="C12" s="115">
        <f>D12-0.6</f>
        <v>16.4</v>
      </c>
      <c r="D12" s="253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274"/>
      <c r="J12" s="275"/>
      <c r="K12" s="275"/>
      <c r="L12" s="275"/>
      <c r="M12" s="275"/>
      <c r="N12" s="275"/>
      <c r="O12" s="275"/>
      <c r="P12" s="276"/>
      <c r="Q12" s="289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</row>
    <row r="13" s="90" customFormat="1" ht="20" customHeight="1" spans="1:252">
      <c r="A13" s="252" t="s">
        <v>206</v>
      </c>
      <c r="B13" s="115">
        <f>C13-0.4</f>
        <v>9.2</v>
      </c>
      <c r="C13" s="115">
        <f>D13-0.4</f>
        <v>9.6</v>
      </c>
      <c r="D13" s="253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274"/>
      <c r="J13" s="275"/>
      <c r="K13" s="275"/>
      <c r="L13" s="275"/>
      <c r="M13" s="275"/>
      <c r="N13" s="275"/>
      <c r="O13" s="275"/>
      <c r="P13" s="276"/>
      <c r="Q13" s="289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</row>
    <row r="14" s="90" customFormat="1" ht="20" customHeight="1" spans="1:252">
      <c r="A14" s="250" t="s">
        <v>207</v>
      </c>
      <c r="B14" s="114">
        <f>C14</f>
        <v>10.5</v>
      </c>
      <c r="C14" s="114">
        <f>D14-0.2</f>
        <v>10.5</v>
      </c>
      <c r="D14" s="112">
        <v>10.7</v>
      </c>
      <c r="E14" s="114">
        <f>D14+0.2</f>
        <v>10.9</v>
      </c>
      <c r="F14" s="114">
        <f>E14+0.2</f>
        <v>11.1</v>
      </c>
      <c r="G14" s="114">
        <f>F14+0.25</f>
        <v>11.35</v>
      </c>
      <c r="H14" s="114"/>
      <c r="I14" s="274"/>
      <c r="J14" s="275"/>
      <c r="K14" s="275"/>
      <c r="L14" s="275"/>
      <c r="M14" s="275"/>
      <c r="N14" s="275"/>
      <c r="O14" s="275"/>
      <c r="P14" s="276"/>
      <c r="Q14" s="289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</row>
    <row r="15" s="90" customFormat="1" ht="20" customHeight="1" spans="1:252">
      <c r="A15" s="250" t="s">
        <v>208</v>
      </c>
      <c r="B15" s="114">
        <f>C15</f>
        <v>18.1</v>
      </c>
      <c r="C15" s="114">
        <f>D15-0.4</f>
        <v>18.1</v>
      </c>
      <c r="D15" s="112">
        <v>18.5</v>
      </c>
      <c r="E15" s="114">
        <f>D15+0.4</f>
        <v>18.9</v>
      </c>
      <c r="F15" s="114">
        <f>E15+0.4</f>
        <v>19.3</v>
      </c>
      <c r="G15" s="114">
        <f t="shared" si="0"/>
        <v>19.9</v>
      </c>
      <c r="H15" s="114"/>
      <c r="I15" s="274"/>
      <c r="J15" s="275"/>
      <c r="K15" s="275"/>
      <c r="L15" s="275"/>
      <c r="M15" s="275"/>
      <c r="N15" s="275"/>
      <c r="O15" s="275"/>
      <c r="P15" s="276"/>
      <c r="Q15" s="289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</row>
    <row r="16" s="90" customFormat="1" ht="20" customHeight="1" spans="1:252">
      <c r="A16" s="250" t="s">
        <v>209</v>
      </c>
      <c r="B16" s="114">
        <f>D16</f>
        <v>2</v>
      </c>
      <c r="C16" s="114">
        <f>D16</f>
        <v>2</v>
      </c>
      <c r="D16" s="112">
        <v>2</v>
      </c>
      <c r="E16" s="114">
        <f>D16</f>
        <v>2</v>
      </c>
      <c r="F16" s="114">
        <f>D16</f>
        <v>2</v>
      </c>
      <c r="G16" s="114">
        <f>D16</f>
        <v>2</v>
      </c>
      <c r="H16" s="114"/>
      <c r="I16" s="274"/>
      <c r="J16" s="275"/>
      <c r="K16" s="275"/>
      <c r="L16" s="275"/>
      <c r="M16" s="275"/>
      <c r="N16" s="275"/>
      <c r="O16" s="275"/>
      <c r="P16" s="276"/>
      <c r="Q16" s="289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</row>
    <row r="17" s="90" customFormat="1" ht="20" customHeight="1" spans="1:252">
      <c r="A17" s="250" t="s">
        <v>210</v>
      </c>
      <c r="B17" s="114">
        <f>D17</f>
        <v>6</v>
      </c>
      <c r="C17" s="114">
        <f>D17</f>
        <v>6</v>
      </c>
      <c r="D17" s="112">
        <v>6</v>
      </c>
      <c r="E17" s="114">
        <f>D17</f>
        <v>6</v>
      </c>
      <c r="F17" s="114">
        <f>D17</f>
        <v>6</v>
      </c>
      <c r="G17" s="114">
        <f>D17</f>
        <v>6</v>
      </c>
      <c r="H17" s="114"/>
      <c r="I17" s="274"/>
      <c r="J17" s="275"/>
      <c r="K17" s="275"/>
      <c r="L17" s="275"/>
      <c r="M17" s="275"/>
      <c r="N17" s="275"/>
      <c r="O17" s="275"/>
      <c r="P17" s="276"/>
      <c r="Q17" s="289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</row>
    <row r="18" s="90" customFormat="1" ht="20" customHeight="1" spans="1:252">
      <c r="A18" s="250" t="s">
        <v>211</v>
      </c>
      <c r="B18" s="114">
        <f>C18-0.5</f>
        <v>5.5</v>
      </c>
      <c r="C18" s="114">
        <f>D18-0.5</f>
        <v>6</v>
      </c>
      <c r="D18" s="112">
        <v>6.5</v>
      </c>
      <c r="E18" s="114">
        <f t="shared" ref="E18:G18" si="1">D18+0.5</f>
        <v>7</v>
      </c>
      <c r="F18" s="114">
        <f t="shared" si="1"/>
        <v>7.5</v>
      </c>
      <c r="G18" s="114">
        <f t="shared" si="1"/>
        <v>8</v>
      </c>
      <c r="H18" s="114"/>
      <c r="I18" s="274"/>
      <c r="J18" s="275"/>
      <c r="K18" s="275"/>
      <c r="L18" s="275"/>
      <c r="M18" s="275"/>
      <c r="N18" s="275"/>
      <c r="O18" s="275"/>
      <c r="P18" s="276"/>
      <c r="Q18" s="289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</row>
    <row r="19" s="90" customFormat="1" ht="20" customHeight="1" spans="1:252">
      <c r="A19" s="254"/>
      <c r="B19" s="116"/>
      <c r="C19" s="116"/>
      <c r="D19" s="255"/>
      <c r="E19" s="116"/>
      <c r="F19" s="116"/>
      <c r="G19" s="256"/>
      <c r="H19" s="257"/>
      <c r="I19" s="274"/>
      <c r="J19" s="275"/>
      <c r="K19" s="275"/>
      <c r="L19" s="275"/>
      <c r="M19" s="275"/>
      <c r="N19" s="275"/>
      <c r="O19" s="275"/>
      <c r="P19" s="276"/>
      <c r="Q19" s="276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</row>
    <row r="20" s="90" customFormat="1" ht="20" customHeight="1" spans="1:252">
      <c r="A20" s="258"/>
      <c r="B20" s="259"/>
      <c r="C20" s="259"/>
      <c r="D20" s="260"/>
      <c r="E20" s="259"/>
      <c r="F20" s="259"/>
      <c r="G20" s="261"/>
      <c r="H20" s="262"/>
      <c r="I20" s="281"/>
      <c r="J20" s="282"/>
      <c r="K20" s="283"/>
      <c r="L20" s="282"/>
      <c r="M20" s="282"/>
      <c r="N20" s="283"/>
      <c r="O20" s="283"/>
      <c r="P20" s="284"/>
      <c r="Q20" s="284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</row>
    <row r="21" s="90" customFormat="1" ht="17.25" spans="1:252">
      <c r="A21" s="263"/>
      <c r="B21" s="264"/>
      <c r="C21" s="264"/>
      <c r="D21" s="265"/>
      <c r="E21" s="264"/>
      <c r="F21" s="264"/>
      <c r="G21" s="266"/>
      <c r="O21" s="267"/>
      <c r="P21" s="267"/>
      <c r="Q21" s="267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</row>
    <row r="22" s="90" customFormat="1" spans="1:252">
      <c r="A22" s="126" t="s">
        <v>168</v>
      </c>
      <c r="B22" s="126"/>
      <c r="C22" s="127"/>
      <c r="O22" s="267"/>
      <c r="P22" s="267"/>
      <c r="Q22" s="267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</row>
    <row r="23" s="90" customFormat="1" spans="3:252">
      <c r="C23" s="91"/>
      <c r="I23" s="144" t="s">
        <v>169</v>
      </c>
      <c r="J23" s="285"/>
      <c r="K23" s="286"/>
      <c r="M23" s="144" t="s">
        <v>170</v>
      </c>
      <c r="N23" s="144"/>
      <c r="O23" s="144" t="s">
        <v>171</v>
      </c>
      <c r="P23" s="144"/>
      <c r="Q23" s="90" t="s">
        <v>136</v>
      </c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1.25" style="148" customWidth="1"/>
    <col min="12" max="16384" width="10.125" style="148"/>
  </cols>
  <sheetData>
    <row r="1" ht="23.25" spans="1:11">
      <c r="A1" s="149" t="s">
        <v>212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213</v>
      </c>
      <c r="C2" s="151"/>
      <c r="D2" s="152" t="s">
        <v>61</v>
      </c>
      <c r="E2" s="153" t="str">
        <f>首期!B4</f>
        <v>TAMMAM91505</v>
      </c>
      <c r="F2" s="154" t="s">
        <v>214</v>
      </c>
      <c r="G2" s="155" t="str">
        <f>首期!B5</f>
        <v>男式休闲裤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v>17</v>
      </c>
      <c r="C3" s="158"/>
      <c r="D3" s="159" t="s">
        <v>215</v>
      </c>
      <c r="E3" s="160">
        <v>45427</v>
      </c>
      <c r="F3" s="161"/>
      <c r="G3" s="161"/>
      <c r="H3" s="162" t="s">
        <v>216</v>
      </c>
      <c r="I3" s="162"/>
      <c r="J3" s="162"/>
      <c r="K3" s="205"/>
    </row>
    <row r="4" ht="18" customHeight="1" spans="1:11">
      <c r="A4" s="163" t="s">
        <v>71</v>
      </c>
      <c r="B4" s="158">
        <v>1</v>
      </c>
      <c r="C4" s="158">
        <v>5</v>
      </c>
      <c r="D4" s="164" t="s">
        <v>217</v>
      </c>
      <c r="E4" s="161" t="s">
        <v>218</v>
      </c>
      <c r="F4" s="161"/>
      <c r="G4" s="161"/>
      <c r="H4" s="164" t="s">
        <v>219</v>
      </c>
      <c r="I4" s="164"/>
      <c r="J4" s="176" t="s">
        <v>65</v>
      </c>
      <c r="K4" s="206" t="s">
        <v>66</v>
      </c>
    </row>
    <row r="5" ht="18" customHeight="1" spans="1:11">
      <c r="A5" s="163" t="s">
        <v>220</v>
      </c>
      <c r="B5" s="158">
        <v>1</v>
      </c>
      <c r="C5" s="158"/>
      <c r="D5" s="159" t="s">
        <v>221</v>
      </c>
      <c r="E5" s="159"/>
      <c r="G5" s="159"/>
      <c r="H5" s="164" t="s">
        <v>222</v>
      </c>
      <c r="I5" s="164"/>
      <c r="J5" s="176" t="s">
        <v>65</v>
      </c>
      <c r="K5" s="206" t="s">
        <v>66</v>
      </c>
    </row>
    <row r="6" ht="18" customHeight="1" spans="1:13">
      <c r="A6" s="165" t="s">
        <v>223</v>
      </c>
      <c r="B6" s="166">
        <v>17</v>
      </c>
      <c r="C6" s="166"/>
      <c r="D6" s="167" t="s">
        <v>224</v>
      </c>
      <c r="E6" s="168"/>
      <c r="F6" s="168"/>
      <c r="G6" s="167"/>
      <c r="H6" s="169" t="s">
        <v>225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226</v>
      </c>
      <c r="B8" s="154" t="s">
        <v>227</v>
      </c>
      <c r="C8" s="154" t="s">
        <v>228</v>
      </c>
      <c r="D8" s="154" t="s">
        <v>229</v>
      </c>
      <c r="E8" s="154" t="s">
        <v>230</v>
      </c>
      <c r="F8" s="154" t="s">
        <v>231</v>
      </c>
      <c r="G8" s="234" t="s">
        <v>232</v>
      </c>
      <c r="H8" s="235"/>
      <c r="I8" s="235"/>
      <c r="J8" s="235"/>
      <c r="K8" s="236"/>
    </row>
    <row r="9" ht="18" customHeight="1" spans="1:11">
      <c r="A9" s="163" t="s">
        <v>233</v>
      </c>
      <c r="B9" s="164"/>
      <c r="C9" s="176" t="s">
        <v>65</v>
      </c>
      <c r="D9" s="176" t="s">
        <v>66</v>
      </c>
      <c r="E9" s="159" t="s">
        <v>234</v>
      </c>
      <c r="F9" s="177" t="s">
        <v>235</v>
      </c>
      <c r="G9" s="178"/>
      <c r="H9" s="179"/>
      <c r="I9" s="179"/>
      <c r="J9" s="179"/>
      <c r="K9" s="210"/>
    </row>
    <row r="10" ht="18" customHeight="1" spans="1:11">
      <c r="A10" s="163" t="s">
        <v>236</v>
      </c>
      <c r="B10" s="164"/>
      <c r="C10" s="176" t="s">
        <v>65</v>
      </c>
      <c r="D10" s="176" t="s">
        <v>66</v>
      </c>
      <c r="E10" s="159" t="s">
        <v>237</v>
      </c>
      <c r="F10" s="177" t="s">
        <v>238</v>
      </c>
      <c r="G10" s="178" t="s">
        <v>239</v>
      </c>
      <c r="H10" s="179"/>
      <c r="I10" s="179"/>
      <c r="J10" s="179"/>
      <c r="K10" s="210"/>
    </row>
    <row r="11" ht="18" customHeight="1" spans="1:11">
      <c r="A11" s="180" t="s">
        <v>178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240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241</v>
      </c>
      <c r="J13" s="176" t="s">
        <v>85</v>
      </c>
      <c r="K13" s="206" t="s">
        <v>86</v>
      </c>
    </row>
    <row r="14" ht="18" customHeight="1" spans="1:11">
      <c r="A14" s="165" t="s">
        <v>242</v>
      </c>
      <c r="B14" s="168" t="s">
        <v>85</v>
      </c>
      <c r="C14" s="168" t="s">
        <v>86</v>
      </c>
      <c r="D14" s="182"/>
      <c r="E14" s="167" t="s">
        <v>243</v>
      </c>
      <c r="F14" s="168" t="s">
        <v>85</v>
      </c>
      <c r="G14" s="168" t="s">
        <v>86</v>
      </c>
      <c r="H14" s="168"/>
      <c r="I14" s="167" t="s">
        <v>244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245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246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247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121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249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250</v>
      </c>
    </row>
    <row r="28" ht="23" customHeight="1" spans="1:11">
      <c r="A28" s="186"/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/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251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3</v>
      </c>
    </row>
    <row r="37" ht="18.75" customHeight="1" spans="1:11">
      <c r="A37" s="196" t="s">
        <v>252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253</v>
      </c>
      <c r="B38" s="164"/>
      <c r="C38" s="164"/>
      <c r="D38" s="162" t="s">
        <v>254</v>
      </c>
      <c r="E38" s="162"/>
      <c r="F38" s="198" t="s">
        <v>255</v>
      </c>
      <c r="G38" s="199"/>
      <c r="H38" s="164" t="s">
        <v>256</v>
      </c>
      <c r="I38" s="164"/>
      <c r="J38" s="164" t="s">
        <v>257</v>
      </c>
      <c r="K38" s="213"/>
    </row>
    <row r="39" ht="18.75" customHeight="1" spans="1:11">
      <c r="A39" s="163" t="s">
        <v>122</v>
      </c>
      <c r="B39" s="164" t="s">
        <v>258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130</v>
      </c>
      <c r="B42" s="200" t="s">
        <v>259</v>
      </c>
      <c r="C42" s="200"/>
      <c r="D42" s="167" t="s">
        <v>260</v>
      </c>
      <c r="E42" s="182" t="s">
        <v>261</v>
      </c>
      <c r="F42" s="167" t="s">
        <v>134</v>
      </c>
      <c r="G42" s="201">
        <v>45428</v>
      </c>
      <c r="H42" s="202" t="s">
        <v>135</v>
      </c>
      <c r="I42" s="202"/>
      <c r="J42" s="200" t="s">
        <v>136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K19" sqref="K19"/>
    </sheetView>
  </sheetViews>
  <sheetFormatPr defaultColWidth="9" defaultRowHeight="14.25"/>
  <cols>
    <col min="1" max="1" width="16.37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0" width="15.625" style="90" customWidth="1"/>
    <col min="11" max="11" width="13.125" style="90" customWidth="1"/>
    <col min="12" max="12" width="15.625" style="90" customWidth="1"/>
    <col min="13" max="15" width="15.625" style="92" customWidth="1"/>
    <col min="16" max="252" width="9" style="90"/>
    <col min="253" max="16384" width="9" style="93"/>
  </cols>
  <sheetData>
    <row r="1" s="90" customFormat="1" ht="29" customHeight="1" spans="1:255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2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</row>
    <row r="2" s="90" customFormat="1" ht="29" customHeight="1" spans="1:255">
      <c r="A2" s="97" t="s">
        <v>61</v>
      </c>
      <c r="B2" s="98" t="str">
        <f>首期!B4</f>
        <v>TAMMAM91505</v>
      </c>
      <c r="C2" s="99"/>
      <c r="D2" s="98"/>
      <c r="E2" s="100" t="s">
        <v>67</v>
      </c>
      <c r="F2" s="101" t="str">
        <f>首期!B5</f>
        <v>男式休闲裤</v>
      </c>
      <c r="G2" s="101"/>
      <c r="H2" s="101"/>
      <c r="I2" s="129"/>
      <c r="J2" s="130" t="s">
        <v>57</v>
      </c>
      <c r="K2" s="131" t="s">
        <v>56</v>
      </c>
      <c r="L2" s="131"/>
      <c r="M2" s="131"/>
      <c r="N2" s="131"/>
      <c r="O2" s="131"/>
      <c r="P2" s="132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</row>
    <row r="3" s="90" customFormat="1" ht="29" customHeight="1" spans="1:255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4"/>
      <c r="O3" s="134"/>
      <c r="P3" s="135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</row>
    <row r="4" s="90" customFormat="1" ht="29" customHeight="1" spans="1:255">
      <c r="A4" s="102"/>
      <c r="B4" s="105" t="s">
        <v>110</v>
      </c>
      <c r="C4" s="105" t="s">
        <v>111</v>
      </c>
      <c r="D4" s="106" t="s">
        <v>112</v>
      </c>
      <c r="E4" s="105" t="s">
        <v>113</v>
      </c>
      <c r="F4" s="105" t="s">
        <v>114</v>
      </c>
      <c r="G4" s="107" t="s">
        <v>115</v>
      </c>
      <c r="H4" s="108"/>
      <c r="I4" s="133"/>
      <c r="J4" s="105" t="s">
        <v>110</v>
      </c>
      <c r="K4" s="105" t="s">
        <v>111</v>
      </c>
      <c r="L4" s="106" t="s">
        <v>112</v>
      </c>
      <c r="M4" s="105" t="s">
        <v>113</v>
      </c>
      <c r="N4" s="105" t="s">
        <v>114</v>
      </c>
      <c r="O4" s="107" t="s">
        <v>115</v>
      </c>
      <c r="P4" s="13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</row>
    <row r="5" s="90" customFormat="1" ht="29" customHeight="1" spans="1:255">
      <c r="A5" s="102"/>
      <c r="B5" s="105" t="s">
        <v>144</v>
      </c>
      <c r="C5" s="105" t="s">
        <v>145</v>
      </c>
      <c r="D5" s="106" t="s">
        <v>146</v>
      </c>
      <c r="E5" s="109" t="s">
        <v>147</v>
      </c>
      <c r="F5" s="105" t="s">
        <v>148</v>
      </c>
      <c r="G5" s="105" t="s">
        <v>149</v>
      </c>
      <c r="H5" s="108"/>
      <c r="I5" s="133"/>
      <c r="J5" s="137"/>
      <c r="K5" s="138" t="s">
        <v>117</v>
      </c>
      <c r="L5" s="138" t="s">
        <v>117</v>
      </c>
      <c r="M5" s="138" t="s">
        <v>117</v>
      </c>
      <c r="N5" s="138" t="s">
        <v>117</v>
      </c>
      <c r="O5" s="138" t="s">
        <v>117</v>
      </c>
      <c r="P5" s="139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</row>
    <row r="6" s="90" customFormat="1" ht="29" customHeight="1" spans="1:255">
      <c r="A6" s="227" t="s">
        <v>150</v>
      </c>
      <c r="B6" s="111">
        <f>C6-2.1</f>
        <v>98.3</v>
      </c>
      <c r="C6" s="111">
        <f>D6-2.1</f>
        <v>100.4</v>
      </c>
      <c r="D6" s="112">
        <v>102.5</v>
      </c>
      <c r="E6" s="111">
        <f t="shared" ref="E6:G6" si="0">D6+2.1</f>
        <v>104.6</v>
      </c>
      <c r="F6" s="111">
        <f t="shared" si="0"/>
        <v>106.7</v>
      </c>
      <c r="G6" s="113">
        <f t="shared" si="0"/>
        <v>108.8</v>
      </c>
      <c r="H6" s="114"/>
      <c r="I6" s="133"/>
      <c r="J6" s="137"/>
      <c r="K6" s="137" t="s">
        <v>262</v>
      </c>
      <c r="L6" s="137" t="s">
        <v>263</v>
      </c>
      <c r="M6" s="137" t="s">
        <v>262</v>
      </c>
      <c r="N6" s="137" t="s">
        <v>263</v>
      </c>
      <c r="O6" s="137" t="s">
        <v>264</v>
      </c>
      <c r="P6" s="140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</row>
    <row r="7" s="90" customFormat="1" ht="29" customHeight="1" spans="1:255">
      <c r="A7" s="227" t="s">
        <v>265</v>
      </c>
      <c r="B7" s="111">
        <f>C7-1.5</f>
        <v>71</v>
      </c>
      <c r="C7" s="111">
        <f>D7-1.5</f>
        <v>72.5</v>
      </c>
      <c r="D7" s="112">
        <v>74</v>
      </c>
      <c r="E7" s="111">
        <f t="shared" ref="E7:G7" si="1">D7+1.5</f>
        <v>75.5</v>
      </c>
      <c r="F7" s="111">
        <f t="shared" si="1"/>
        <v>77</v>
      </c>
      <c r="G7" s="113">
        <f t="shared" si="1"/>
        <v>78.5</v>
      </c>
      <c r="H7" s="114"/>
      <c r="I7" s="133"/>
      <c r="J7" s="137"/>
      <c r="K7" s="137" t="s">
        <v>266</v>
      </c>
      <c r="L7" s="137" t="s">
        <v>266</v>
      </c>
      <c r="M7" s="137" t="s">
        <v>266</v>
      </c>
      <c r="N7" s="137" t="s">
        <v>266</v>
      </c>
      <c r="O7" s="137" t="s">
        <v>153</v>
      </c>
      <c r="P7" s="140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</row>
    <row r="8" s="90" customFormat="1" ht="29" customHeight="1" spans="1:255">
      <c r="A8" s="227" t="s">
        <v>152</v>
      </c>
      <c r="B8" s="111">
        <f>C8-4</f>
        <v>74</v>
      </c>
      <c r="C8" s="111">
        <f>D8-4</f>
        <v>78</v>
      </c>
      <c r="D8" s="112">
        <v>82</v>
      </c>
      <c r="E8" s="111">
        <f t="shared" ref="E8:E10" si="2">D8+4</f>
        <v>86</v>
      </c>
      <c r="F8" s="111">
        <f>E8+5</f>
        <v>91</v>
      </c>
      <c r="G8" s="113">
        <f>F8+6</f>
        <v>97</v>
      </c>
      <c r="H8" s="114"/>
      <c r="I8" s="133"/>
      <c r="J8" s="137"/>
      <c r="K8" s="137" t="s">
        <v>266</v>
      </c>
      <c r="L8" s="137" t="s">
        <v>267</v>
      </c>
      <c r="M8" s="137" t="s">
        <v>268</v>
      </c>
      <c r="N8" s="137" t="s">
        <v>266</v>
      </c>
      <c r="O8" s="137" t="s">
        <v>160</v>
      </c>
      <c r="P8" s="140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</row>
    <row r="9" s="90" customFormat="1" ht="29" customHeight="1" spans="1:255">
      <c r="A9" s="227" t="s">
        <v>269</v>
      </c>
      <c r="B9" s="111">
        <f>C9-4</f>
        <v>88</v>
      </c>
      <c r="C9" s="111">
        <f>D9-4</f>
        <v>92</v>
      </c>
      <c r="D9" s="112">
        <f>D10-8</f>
        <v>96</v>
      </c>
      <c r="E9" s="111">
        <f t="shared" si="2"/>
        <v>100</v>
      </c>
      <c r="F9" s="111">
        <f>E9+5</f>
        <v>105</v>
      </c>
      <c r="G9" s="113">
        <f>F9+6</f>
        <v>111</v>
      </c>
      <c r="H9" s="114"/>
      <c r="I9" s="133"/>
      <c r="J9" s="137"/>
      <c r="K9" s="137" t="s">
        <v>266</v>
      </c>
      <c r="L9" s="137" t="s">
        <v>266</v>
      </c>
      <c r="M9" s="137" t="s">
        <v>266</v>
      </c>
      <c r="N9" s="137" t="s">
        <v>266</v>
      </c>
      <c r="O9" s="137" t="s">
        <v>153</v>
      </c>
      <c r="P9" s="140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</row>
    <row r="10" s="90" customFormat="1" ht="29" customHeight="1" spans="1:255">
      <c r="A10" s="227" t="s">
        <v>154</v>
      </c>
      <c r="B10" s="111">
        <f>C10-3.6</f>
        <v>96.8</v>
      </c>
      <c r="C10" s="111">
        <f>D10-3.6</f>
        <v>100.4</v>
      </c>
      <c r="D10" s="112">
        <v>104</v>
      </c>
      <c r="E10" s="111">
        <f t="shared" si="2"/>
        <v>108</v>
      </c>
      <c r="F10" s="111">
        <f>E10+4</f>
        <v>112</v>
      </c>
      <c r="G10" s="113">
        <f>F10+4</f>
        <v>116</v>
      </c>
      <c r="H10" s="114"/>
      <c r="I10" s="133"/>
      <c r="J10" s="137"/>
      <c r="K10" s="137" t="s">
        <v>270</v>
      </c>
      <c r="L10" s="137" t="s">
        <v>271</v>
      </c>
      <c r="M10" s="137" t="s">
        <v>272</v>
      </c>
      <c r="N10" s="137" t="s">
        <v>273</v>
      </c>
      <c r="O10" s="137" t="s">
        <v>153</v>
      </c>
      <c r="P10" s="140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</row>
    <row r="11" s="90" customFormat="1" ht="29" customHeight="1" spans="1:255">
      <c r="A11" s="227" t="s">
        <v>155</v>
      </c>
      <c r="B11" s="111">
        <f>C11-1.15</f>
        <v>30.2</v>
      </c>
      <c r="C11" s="111">
        <f>D11-1.15</f>
        <v>31.35</v>
      </c>
      <c r="D11" s="112">
        <v>32.5</v>
      </c>
      <c r="E11" s="111">
        <f t="shared" ref="E11:G11" si="3">D11+1.3</f>
        <v>33.8</v>
      </c>
      <c r="F11" s="111">
        <f t="shared" si="3"/>
        <v>35.1</v>
      </c>
      <c r="G11" s="113">
        <f t="shared" si="3"/>
        <v>36.4</v>
      </c>
      <c r="H11" s="115"/>
      <c r="I11" s="133"/>
      <c r="J11" s="137"/>
      <c r="K11" s="137" t="s">
        <v>274</v>
      </c>
      <c r="L11" s="137" t="s">
        <v>266</v>
      </c>
      <c r="M11" s="137" t="s">
        <v>275</v>
      </c>
      <c r="N11" s="137" t="s">
        <v>276</v>
      </c>
      <c r="O11" s="137" t="s">
        <v>153</v>
      </c>
      <c r="P11" s="140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</row>
    <row r="12" s="90" customFormat="1" ht="29" customHeight="1" spans="1:255">
      <c r="A12" s="227" t="s">
        <v>157</v>
      </c>
      <c r="B12" s="111">
        <f>C12-0.7</f>
        <v>21.1</v>
      </c>
      <c r="C12" s="111">
        <f>D12-0.7</f>
        <v>21.8</v>
      </c>
      <c r="D12" s="112">
        <v>22.5</v>
      </c>
      <c r="E12" s="111">
        <f>D12+0.7</f>
        <v>23.2</v>
      </c>
      <c r="F12" s="111">
        <f>E12+0.7</f>
        <v>23.9</v>
      </c>
      <c r="G12" s="113">
        <f>F12+0.9</f>
        <v>24.8</v>
      </c>
      <c r="H12" s="115"/>
      <c r="I12" s="133"/>
      <c r="J12" s="137"/>
      <c r="K12" s="137" t="s">
        <v>266</v>
      </c>
      <c r="L12" s="137" t="s">
        <v>266</v>
      </c>
      <c r="M12" s="137" t="s">
        <v>266</v>
      </c>
      <c r="N12" s="137" t="s">
        <v>266</v>
      </c>
      <c r="O12" s="137" t="s">
        <v>153</v>
      </c>
      <c r="P12" s="140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</row>
    <row r="13" s="90" customFormat="1" ht="29" customHeight="1" spans="1:255">
      <c r="A13" s="227" t="s">
        <v>158</v>
      </c>
      <c r="B13" s="111">
        <f>C13-0.5</f>
        <v>17</v>
      </c>
      <c r="C13" s="111">
        <f t="shared" ref="C13:C18" si="4">D13-0.5</f>
        <v>17.5</v>
      </c>
      <c r="D13" s="112">
        <v>18</v>
      </c>
      <c r="E13" s="111">
        <f>D13+0.5</f>
        <v>18.5</v>
      </c>
      <c r="F13" s="111">
        <f>E13+0.5</f>
        <v>19</v>
      </c>
      <c r="G13" s="113">
        <f>F13+0.7</f>
        <v>19.7</v>
      </c>
      <c r="H13" s="114"/>
      <c r="I13" s="133"/>
      <c r="J13" s="137"/>
      <c r="K13" s="137" t="s">
        <v>275</v>
      </c>
      <c r="L13" s="137" t="s">
        <v>266</v>
      </c>
      <c r="M13" s="137" t="s">
        <v>277</v>
      </c>
      <c r="N13" s="137" t="s">
        <v>277</v>
      </c>
      <c r="O13" s="137" t="s">
        <v>278</v>
      </c>
      <c r="P13" s="140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</row>
    <row r="14" s="90" customFormat="1" ht="29" customHeight="1" spans="1:255">
      <c r="A14" s="227" t="s">
        <v>159</v>
      </c>
      <c r="B14" s="111">
        <f>C14-0.7</f>
        <v>27.7</v>
      </c>
      <c r="C14" s="111">
        <f>D14-0.6</f>
        <v>28.4</v>
      </c>
      <c r="D14" s="112">
        <v>29</v>
      </c>
      <c r="E14" s="111">
        <f>D14+0.6</f>
        <v>29.6</v>
      </c>
      <c r="F14" s="111">
        <f>E14+0.7</f>
        <v>30.3</v>
      </c>
      <c r="G14" s="113">
        <f>F14+0.6</f>
        <v>30.9</v>
      </c>
      <c r="H14" s="114"/>
      <c r="I14" s="133"/>
      <c r="J14" s="137"/>
      <c r="K14" s="137" t="s">
        <v>279</v>
      </c>
      <c r="L14" s="137" t="s">
        <v>280</v>
      </c>
      <c r="M14" s="137" t="s">
        <v>275</v>
      </c>
      <c r="N14" s="137" t="s">
        <v>281</v>
      </c>
      <c r="O14" s="137" t="s">
        <v>153</v>
      </c>
      <c r="P14" s="140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</row>
    <row r="15" s="90" customFormat="1" ht="29" customHeight="1" spans="1:255">
      <c r="A15" s="227" t="s">
        <v>161</v>
      </c>
      <c r="B15" s="111">
        <f>C15-0.9</f>
        <v>40.7</v>
      </c>
      <c r="C15" s="111">
        <f>D15-0.9</f>
        <v>41.6</v>
      </c>
      <c r="D15" s="112">
        <v>42.5</v>
      </c>
      <c r="E15" s="111">
        <f t="shared" ref="E15:G15" si="5">D15+1.1</f>
        <v>43.6</v>
      </c>
      <c r="F15" s="111">
        <f t="shared" si="5"/>
        <v>44.7</v>
      </c>
      <c r="G15" s="113">
        <f t="shared" si="5"/>
        <v>45.8</v>
      </c>
      <c r="H15" s="114"/>
      <c r="I15" s="133"/>
      <c r="J15" s="137"/>
      <c r="K15" s="137" t="s">
        <v>280</v>
      </c>
      <c r="L15" s="137" t="s">
        <v>282</v>
      </c>
      <c r="M15" s="137" t="s">
        <v>283</v>
      </c>
      <c r="N15" s="137" t="s">
        <v>284</v>
      </c>
      <c r="O15" s="137" t="s">
        <v>162</v>
      </c>
      <c r="P15" s="140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</row>
    <row r="16" s="90" customFormat="1" ht="29" customHeight="1" spans="1:255">
      <c r="A16" s="227" t="s">
        <v>163</v>
      </c>
      <c r="B16" s="111">
        <f t="shared" ref="B16:B18" si="6">C16-0</f>
        <v>14</v>
      </c>
      <c r="C16" s="111">
        <f t="shared" si="4"/>
        <v>14</v>
      </c>
      <c r="D16" s="112">
        <v>14.5</v>
      </c>
      <c r="E16" s="111">
        <f t="shared" ref="E16:E19" si="7">D16</f>
        <v>14.5</v>
      </c>
      <c r="F16" s="111">
        <f t="shared" ref="F16:F18" si="8">E16+1.5</f>
        <v>16</v>
      </c>
      <c r="G16" s="113">
        <f t="shared" ref="G16:G18" si="9">F16+0</f>
        <v>16</v>
      </c>
      <c r="H16" s="114"/>
      <c r="I16" s="133"/>
      <c r="J16" s="137"/>
      <c r="K16" s="137" t="s">
        <v>266</v>
      </c>
      <c r="L16" s="137" t="s">
        <v>266</v>
      </c>
      <c r="M16" s="137" t="s">
        <v>266</v>
      </c>
      <c r="N16" s="137" t="s">
        <v>266</v>
      </c>
      <c r="O16" s="137" t="s">
        <v>153</v>
      </c>
      <c r="P16" s="140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</row>
    <row r="17" s="90" customFormat="1" ht="29" customHeight="1" spans="1:255">
      <c r="A17" s="227" t="s">
        <v>165</v>
      </c>
      <c r="B17" s="111">
        <f t="shared" si="6"/>
        <v>16.5</v>
      </c>
      <c r="C17" s="111">
        <f t="shared" si="4"/>
        <v>16.5</v>
      </c>
      <c r="D17" s="112">
        <v>17</v>
      </c>
      <c r="E17" s="111">
        <f t="shared" si="7"/>
        <v>17</v>
      </c>
      <c r="F17" s="111">
        <f t="shared" si="8"/>
        <v>18.5</v>
      </c>
      <c r="G17" s="113">
        <f t="shared" si="9"/>
        <v>18.5</v>
      </c>
      <c r="H17" s="114"/>
      <c r="I17" s="133"/>
      <c r="J17" s="137"/>
      <c r="K17" s="137" t="s">
        <v>266</v>
      </c>
      <c r="L17" s="137" t="s">
        <v>266</v>
      </c>
      <c r="M17" s="137" t="s">
        <v>266</v>
      </c>
      <c r="N17" s="137" t="s">
        <v>266</v>
      </c>
      <c r="O17" s="137" t="s">
        <v>153</v>
      </c>
      <c r="P17" s="140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</row>
    <row r="18" s="90" customFormat="1" ht="29" customHeight="1" spans="1:255">
      <c r="A18" s="227" t="s">
        <v>166</v>
      </c>
      <c r="B18" s="111">
        <f t="shared" si="6"/>
        <v>14.5</v>
      </c>
      <c r="C18" s="111">
        <f t="shared" si="4"/>
        <v>14.5</v>
      </c>
      <c r="D18" s="112">
        <v>15</v>
      </c>
      <c r="E18" s="111">
        <f t="shared" si="7"/>
        <v>15</v>
      </c>
      <c r="F18" s="111">
        <f t="shared" si="8"/>
        <v>16.5</v>
      </c>
      <c r="G18" s="113">
        <f t="shared" si="9"/>
        <v>16.5</v>
      </c>
      <c r="H18" s="116"/>
      <c r="I18" s="133"/>
      <c r="J18" s="137"/>
      <c r="K18" s="137" t="s">
        <v>266</v>
      </c>
      <c r="L18" s="137" t="s">
        <v>266</v>
      </c>
      <c r="M18" s="137" t="s">
        <v>266</v>
      </c>
      <c r="N18" s="137" t="s">
        <v>266</v>
      </c>
      <c r="O18" s="137" t="s">
        <v>153</v>
      </c>
      <c r="P18" s="140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</row>
    <row r="19" s="90" customFormat="1" ht="29" customHeight="1" spans="1:255">
      <c r="A19" s="227" t="s">
        <v>167</v>
      </c>
      <c r="B19" s="111">
        <f>C19</f>
        <v>4.5</v>
      </c>
      <c r="C19" s="111">
        <f>D19</f>
        <v>4.5</v>
      </c>
      <c r="D19" s="112">
        <v>4.5</v>
      </c>
      <c r="E19" s="111">
        <f t="shared" si="7"/>
        <v>4.5</v>
      </c>
      <c r="F19" s="111">
        <f>E19</f>
        <v>4.5</v>
      </c>
      <c r="G19" s="113">
        <f>F19</f>
        <v>4.5</v>
      </c>
      <c r="H19" s="117"/>
      <c r="I19" s="133"/>
      <c r="J19" s="141"/>
      <c r="K19" s="137" t="s">
        <v>266</v>
      </c>
      <c r="L19" s="137" t="s">
        <v>266</v>
      </c>
      <c r="M19" s="137" t="s">
        <v>266</v>
      </c>
      <c r="N19" s="137" t="s">
        <v>266</v>
      </c>
      <c r="O19" s="137" t="s">
        <v>153</v>
      </c>
      <c r="P19" s="140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</row>
    <row r="20" s="90" customFormat="1" ht="29" customHeight="1" spans="1:255">
      <c r="A20" s="228"/>
      <c r="B20" s="229"/>
      <c r="C20" s="229"/>
      <c r="D20" s="230"/>
      <c r="E20" s="229"/>
      <c r="F20" s="229"/>
      <c r="G20" s="229"/>
      <c r="H20" s="121"/>
      <c r="I20" s="142"/>
      <c r="J20" s="142"/>
      <c r="K20" s="142"/>
      <c r="L20" s="142"/>
      <c r="M20" s="142"/>
      <c r="N20" s="142"/>
      <c r="O20" s="142"/>
      <c r="P20" s="14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</row>
    <row r="21" s="90" customFormat="1" ht="29" customHeight="1" spans="1:255">
      <c r="A21" s="94"/>
      <c r="B21" s="94"/>
      <c r="C21" s="95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</row>
    <row r="22" spans="1:16">
      <c r="A22" s="126" t="s">
        <v>168</v>
      </c>
      <c r="B22" s="126"/>
      <c r="C22" s="127"/>
      <c r="D22" s="127"/>
      <c r="K22" s="231"/>
      <c r="L22" s="232"/>
      <c r="M22" s="232"/>
      <c r="N22" s="232"/>
      <c r="O22" s="233"/>
      <c r="P22" s="93"/>
    </row>
    <row r="23" spans="3:16">
      <c r="C23" s="91"/>
      <c r="J23" s="144" t="s">
        <v>169</v>
      </c>
      <c r="K23" s="145">
        <v>45428</v>
      </c>
      <c r="L23" s="144" t="s">
        <v>170</v>
      </c>
      <c r="M23" s="144" t="s">
        <v>261</v>
      </c>
      <c r="N23" s="144" t="s">
        <v>171</v>
      </c>
      <c r="O23" s="90" t="s">
        <v>136</v>
      </c>
      <c r="P23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212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TAMMAM91505</v>
      </c>
      <c r="F2" s="154" t="s">
        <v>214</v>
      </c>
      <c r="G2" s="155" t="str">
        <f>首期!B5</f>
        <v>男式休闲裤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945</v>
      </c>
      <c r="C3" s="158"/>
      <c r="D3" s="159" t="s">
        <v>215</v>
      </c>
      <c r="E3" s="160">
        <f>首期!F4</f>
        <v>45509</v>
      </c>
      <c r="F3" s="161"/>
      <c r="G3" s="161"/>
      <c r="H3" s="162" t="s">
        <v>216</v>
      </c>
      <c r="I3" s="162"/>
      <c r="J3" s="162"/>
      <c r="K3" s="205"/>
    </row>
    <row r="4" ht="18" customHeight="1" spans="1:11">
      <c r="A4" s="163" t="s">
        <v>71</v>
      </c>
      <c r="B4" s="158">
        <v>3</v>
      </c>
      <c r="C4" s="158">
        <v>6</v>
      </c>
      <c r="D4" s="164" t="s">
        <v>217</v>
      </c>
      <c r="E4" s="161" t="s">
        <v>218</v>
      </c>
      <c r="F4" s="161"/>
      <c r="G4" s="161"/>
      <c r="H4" s="164" t="s">
        <v>219</v>
      </c>
      <c r="I4" s="164"/>
      <c r="J4" s="176" t="s">
        <v>65</v>
      </c>
      <c r="K4" s="206" t="s">
        <v>66</v>
      </c>
    </row>
    <row r="5" ht="18" customHeight="1" spans="1:11">
      <c r="A5" s="163" t="s">
        <v>220</v>
      </c>
      <c r="B5" s="158">
        <v>1</v>
      </c>
      <c r="C5" s="158"/>
      <c r="D5" s="159" t="s">
        <v>221</v>
      </c>
      <c r="E5" s="159"/>
      <c r="G5" s="159"/>
      <c r="H5" s="164" t="s">
        <v>222</v>
      </c>
      <c r="I5" s="164"/>
      <c r="J5" s="176" t="s">
        <v>65</v>
      </c>
      <c r="K5" s="206" t="s">
        <v>66</v>
      </c>
    </row>
    <row r="6" ht="18" customHeight="1" spans="1:13">
      <c r="A6" s="165" t="s">
        <v>223</v>
      </c>
      <c r="B6" s="166">
        <v>80</v>
      </c>
      <c r="C6" s="166"/>
      <c r="D6" s="167" t="s">
        <v>224</v>
      </c>
      <c r="E6" s="168"/>
      <c r="F6" s="168"/>
      <c r="G6" s="167"/>
      <c r="H6" s="169" t="s">
        <v>225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226</v>
      </c>
      <c r="B8" s="154" t="s">
        <v>227</v>
      </c>
      <c r="C8" s="154" t="s">
        <v>228</v>
      </c>
      <c r="D8" s="154" t="s">
        <v>229</v>
      </c>
      <c r="E8" s="154" t="s">
        <v>230</v>
      </c>
      <c r="F8" s="154" t="s">
        <v>231</v>
      </c>
      <c r="G8" s="174" t="s">
        <v>285</v>
      </c>
      <c r="H8" s="175"/>
      <c r="I8" s="175"/>
      <c r="J8" s="175"/>
      <c r="K8" s="209"/>
    </row>
    <row r="9" ht="18" customHeight="1" spans="1:11">
      <c r="A9" s="163" t="s">
        <v>233</v>
      </c>
      <c r="B9" s="164"/>
      <c r="C9" s="176" t="s">
        <v>65</v>
      </c>
      <c r="D9" s="176" t="s">
        <v>66</v>
      </c>
      <c r="E9" s="159" t="s">
        <v>234</v>
      </c>
      <c r="F9" s="177" t="s">
        <v>235</v>
      </c>
      <c r="G9" s="178"/>
      <c r="H9" s="179"/>
      <c r="I9" s="179"/>
      <c r="J9" s="179"/>
      <c r="K9" s="210"/>
    </row>
    <row r="10" ht="18" customHeight="1" spans="1:11">
      <c r="A10" s="163" t="s">
        <v>236</v>
      </c>
      <c r="B10" s="164"/>
      <c r="C10" s="176" t="s">
        <v>65</v>
      </c>
      <c r="D10" s="176" t="s">
        <v>66</v>
      </c>
      <c r="E10" s="159" t="s">
        <v>237</v>
      </c>
      <c r="F10" s="177" t="s">
        <v>238</v>
      </c>
      <c r="G10" s="178" t="s">
        <v>239</v>
      </c>
      <c r="H10" s="179"/>
      <c r="I10" s="179"/>
      <c r="J10" s="179"/>
      <c r="K10" s="210"/>
    </row>
    <row r="11" ht="18" customHeight="1" spans="1:11">
      <c r="A11" s="180" t="s">
        <v>178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240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241</v>
      </c>
      <c r="J13" s="176" t="s">
        <v>85</v>
      </c>
      <c r="K13" s="206" t="s">
        <v>86</v>
      </c>
    </row>
    <row r="14" ht="18" customHeight="1" spans="1:11">
      <c r="A14" s="165" t="s">
        <v>242</v>
      </c>
      <c r="B14" s="168" t="s">
        <v>85</v>
      </c>
      <c r="C14" s="168" t="s">
        <v>86</v>
      </c>
      <c r="D14" s="182"/>
      <c r="E14" s="167" t="s">
        <v>243</v>
      </c>
      <c r="F14" s="168" t="s">
        <v>85</v>
      </c>
      <c r="G14" s="168" t="s">
        <v>86</v>
      </c>
      <c r="H14" s="168"/>
      <c r="I14" s="167" t="s">
        <v>244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245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246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286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121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249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250</v>
      </c>
    </row>
    <row r="28" ht="23" customHeight="1" spans="1:11">
      <c r="A28" s="186"/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/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251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3</v>
      </c>
    </row>
    <row r="37" ht="18.75" customHeight="1" spans="1:11">
      <c r="A37" s="196" t="s">
        <v>252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253</v>
      </c>
      <c r="B38" s="164"/>
      <c r="C38" s="164"/>
      <c r="D38" s="162" t="s">
        <v>254</v>
      </c>
      <c r="E38" s="162"/>
      <c r="F38" s="198" t="s">
        <v>255</v>
      </c>
      <c r="G38" s="199"/>
      <c r="H38" s="164" t="s">
        <v>256</v>
      </c>
      <c r="I38" s="164"/>
      <c r="J38" s="164" t="s">
        <v>257</v>
      </c>
      <c r="K38" s="213"/>
    </row>
    <row r="39" ht="18.75" customHeight="1" spans="1:11">
      <c r="A39" s="163" t="s">
        <v>122</v>
      </c>
      <c r="B39" s="164" t="s">
        <v>287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130</v>
      </c>
      <c r="B42" s="200" t="s">
        <v>259</v>
      </c>
      <c r="C42" s="200"/>
      <c r="D42" s="167" t="s">
        <v>260</v>
      </c>
      <c r="E42" s="182"/>
      <c r="F42" s="167" t="s">
        <v>134</v>
      </c>
      <c r="G42" s="201"/>
      <c r="H42" s="202" t="s">
        <v>135</v>
      </c>
      <c r="I42" s="202"/>
      <c r="J42" s="200" t="s">
        <v>136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2024-07-15T08:32:38Z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